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KONTEXT\10 - ZAKAZKY\UP - UZEMNI PLANOVANI\UP058_UP Lustenice\20_Navrh pro VP\10_text\"/>
    </mc:Choice>
  </mc:AlternateContent>
  <xr:revisionPtr revIDLastSave="0" documentId="8_{02FA8453-23B1-438B-BAB4-680E36B384D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APACITA BYTU" sheetId="1" r:id="rId1"/>
    <sheet name="KAPACITA ZAMESTNANCU" sheetId="2" r:id="rId2"/>
    <sheet name="Pravdepodobnost skut vyuziti" sheetId="3" r:id="rId3"/>
  </sheets>
  <definedNames>
    <definedName name="_xlnm.Database">'KAPACITA BYTU'!$A$49:$C$73</definedName>
    <definedName name="_xlnm.Print_Titles" localSheetId="0">'KAPACITA BYTU'!$49:$49</definedName>
    <definedName name="_xlnm.Print_Area" localSheetId="0">'KAPACITA BYTU'!$A$1:$AG$95</definedName>
    <definedName name="_xlnm.Print_Area" localSheetId="1">'KAPACITA ZAMESTNANCU'!$A$1:$N$34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58" i="1" l="1"/>
  <c r="AE57" i="1"/>
  <c r="J48" i="3"/>
  <c r="J47" i="3"/>
  <c r="J46" i="3"/>
  <c r="J49" i="3"/>
  <c r="K49" i="3" s="1"/>
  <c r="J43" i="3"/>
  <c r="K43" i="3" s="1"/>
  <c r="J34" i="3"/>
  <c r="K34" i="3" s="1"/>
  <c r="J36" i="3"/>
  <c r="K36" i="3" s="1"/>
  <c r="J40" i="3"/>
  <c r="J39" i="3"/>
  <c r="J38" i="3"/>
  <c r="J37" i="3"/>
  <c r="J28" i="3"/>
  <c r="J44" i="3"/>
  <c r="K44" i="3" s="1"/>
  <c r="J41" i="3"/>
  <c r="K41" i="3" s="1"/>
  <c r="J31" i="3"/>
  <c r="K31" i="3" s="1"/>
  <c r="J30" i="3"/>
  <c r="K30" i="3" s="1"/>
  <c r="J29" i="3"/>
  <c r="K29" i="3" s="1"/>
  <c r="J45" i="3"/>
  <c r="K45" i="3" s="1"/>
  <c r="J33" i="3"/>
  <c r="K33" i="3" s="1"/>
  <c r="J42" i="3"/>
  <c r="J35" i="3"/>
  <c r="J32" i="3"/>
  <c r="J27" i="3"/>
  <c r="K12" i="3"/>
  <c r="K11" i="3"/>
  <c r="K10" i="3"/>
  <c r="K9" i="3"/>
  <c r="K8" i="3"/>
  <c r="K7" i="3"/>
  <c r="K6" i="3"/>
  <c r="K21" i="3"/>
  <c r="K20" i="3"/>
  <c r="K19" i="3"/>
  <c r="K18" i="3"/>
  <c r="AF40" i="1"/>
  <c r="AF41" i="1" s="1"/>
  <c r="P40" i="1"/>
  <c r="S40" i="1"/>
  <c r="AG40" i="1" s="1"/>
  <c r="R40" i="1"/>
  <c r="R41" i="1" s="1"/>
  <c r="AF31" i="1"/>
  <c r="R31" i="1"/>
  <c r="S30" i="1"/>
  <c r="V30" i="1" s="1"/>
  <c r="S29" i="1"/>
  <c r="V29" i="1" s="1"/>
  <c r="S28" i="1"/>
  <c r="V28" i="1" s="1"/>
  <c r="S27" i="1"/>
  <c r="V27" i="1" s="1"/>
  <c r="S26" i="1"/>
  <c r="V26" i="1" s="1"/>
  <c r="S25" i="1"/>
  <c r="V25" i="1" s="1"/>
  <c r="S24" i="1"/>
  <c r="V24" i="1" s="1"/>
  <c r="S23" i="1"/>
  <c r="V23" i="1" s="1"/>
  <c r="S22" i="1"/>
  <c r="V22" i="1" s="1"/>
  <c r="S21" i="1"/>
  <c r="V21" i="1" s="1"/>
  <c r="S20" i="1"/>
  <c r="V20" i="1" s="1"/>
  <c r="S19" i="1"/>
  <c r="V19" i="1" s="1"/>
  <c r="S18" i="1"/>
  <c r="AG18" i="1" s="1"/>
  <c r="S16" i="1"/>
  <c r="V16" i="1" s="1"/>
  <c r="S15" i="1"/>
  <c r="V15" i="1" s="1"/>
  <c r="S14" i="1"/>
  <c r="V14" i="1" s="1"/>
  <c r="J2" i="3"/>
  <c r="J21" i="3"/>
  <c r="J24" i="3"/>
  <c r="J23" i="3"/>
  <c r="J22" i="3"/>
  <c r="J7" i="3"/>
  <c r="J12" i="3"/>
  <c r="J20" i="3"/>
  <c r="J5" i="3"/>
  <c r="J11" i="3"/>
  <c r="J17" i="3"/>
  <c r="J16" i="3"/>
  <c r="J15" i="3"/>
  <c r="J14" i="3"/>
  <c r="J18" i="3"/>
  <c r="J4" i="3"/>
  <c r="J19" i="3"/>
  <c r="J6" i="3"/>
  <c r="J3" i="3"/>
  <c r="J10" i="3"/>
  <c r="J9" i="3"/>
  <c r="J8" i="3"/>
  <c r="J13" i="3"/>
  <c r="AD73" i="1"/>
  <c r="AE73" i="1" s="1"/>
  <c r="AD72" i="1"/>
  <c r="AD71" i="1"/>
  <c r="AD70" i="1"/>
  <c r="AD52" i="1"/>
  <c r="AD53" i="1"/>
  <c r="AE53" i="1" s="1"/>
  <c r="AD54" i="1"/>
  <c r="AE54" i="1" s="1"/>
  <c r="AD55" i="1"/>
  <c r="AE55" i="1" s="1"/>
  <c r="AD56" i="1"/>
  <c r="AD57" i="1"/>
  <c r="AD58" i="1"/>
  <c r="AD59" i="1"/>
  <c r="AD60" i="1"/>
  <c r="AE60" i="1" s="1"/>
  <c r="AD61" i="1"/>
  <c r="AD62" i="1"/>
  <c r="AD63" i="1"/>
  <c r="AD64" i="1"/>
  <c r="AD65" i="1"/>
  <c r="AE65" i="1" s="1"/>
  <c r="AD66" i="1"/>
  <c r="AD67" i="1"/>
  <c r="AE67" i="1" s="1"/>
  <c r="AD68" i="1"/>
  <c r="AE68" i="1" s="1"/>
  <c r="AD51" i="1"/>
  <c r="V40" i="1" l="1"/>
  <c r="S41" i="1"/>
  <c r="S42" i="1" s="1"/>
  <c r="AG19" i="1"/>
  <c r="AG16" i="1"/>
  <c r="V18" i="1"/>
  <c r="V31" i="1" s="1"/>
  <c r="AG27" i="1"/>
  <c r="AG23" i="1"/>
  <c r="AG30" i="1"/>
  <c r="AG26" i="1"/>
  <c r="AG15" i="1"/>
  <c r="AG29" i="1"/>
  <c r="AG25" i="1"/>
  <c r="AG21" i="1"/>
  <c r="AG22" i="1"/>
  <c r="AG14" i="1"/>
  <c r="AG28" i="1"/>
  <c r="AG24" i="1"/>
  <c r="AG20" i="1"/>
  <c r="S31" i="1"/>
  <c r="S32" i="1" s="1"/>
  <c r="AG41" i="1" l="1"/>
  <c r="AG42" i="1" s="1"/>
  <c r="V41" i="1"/>
  <c r="AG31" i="1"/>
  <c r="AG32" i="1" s="1"/>
  <c r="E20" i="2" l="1"/>
  <c r="G20" i="2" s="1"/>
  <c r="H20" i="2" s="1"/>
  <c r="N20" i="2" s="1"/>
  <c r="E18" i="2"/>
  <c r="G18" i="2" s="1"/>
  <c r="H18" i="2" s="1"/>
  <c r="N18" i="2" s="1"/>
  <c r="E17" i="2"/>
  <c r="G17" i="2" s="1"/>
  <c r="H17" i="2" s="1"/>
  <c r="N17" i="2" s="1"/>
  <c r="E4" i="2" l="1"/>
  <c r="G4" i="2" s="1"/>
  <c r="H4" i="2" s="1"/>
  <c r="N4" i="2" s="1"/>
  <c r="E14" i="2"/>
  <c r="E13" i="2"/>
  <c r="E12" i="2"/>
  <c r="E11" i="2"/>
  <c r="G73" i="1" l="1"/>
  <c r="E73" i="1"/>
  <c r="G72" i="1"/>
  <c r="E72" i="1"/>
  <c r="G71" i="1"/>
  <c r="E71" i="1"/>
  <c r="G70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51" i="1"/>
  <c r="E70" i="1"/>
  <c r="H70" i="1" s="1"/>
  <c r="I70" i="1" l="1"/>
  <c r="R70" i="1" s="1"/>
  <c r="AF70" i="1" s="1"/>
  <c r="G11" i="2"/>
  <c r="H11" i="2" s="1"/>
  <c r="H73" i="1"/>
  <c r="H72" i="1"/>
  <c r="H71" i="1"/>
  <c r="I73" i="1" l="1"/>
  <c r="P73" i="1" s="1"/>
  <c r="S73" i="1" s="1"/>
  <c r="G14" i="2"/>
  <c r="H14" i="2" s="1"/>
  <c r="K14" i="2" s="1"/>
  <c r="I72" i="1"/>
  <c r="P72" i="1" s="1"/>
  <c r="S72" i="1" s="1"/>
  <c r="G13" i="2"/>
  <c r="H13" i="2" s="1"/>
  <c r="K13" i="2" s="1"/>
  <c r="I71" i="1"/>
  <c r="R71" i="1" s="1"/>
  <c r="AF71" i="1" s="1"/>
  <c r="AF74" i="1" s="1"/>
  <c r="G12" i="2"/>
  <c r="H12" i="2" s="1"/>
  <c r="K12" i="2" s="1"/>
  <c r="E52" i="1"/>
  <c r="H52" i="1" s="1"/>
  <c r="I52" i="1" s="1"/>
  <c r="E53" i="1"/>
  <c r="H53" i="1" s="1"/>
  <c r="I53" i="1" s="1"/>
  <c r="E54" i="1"/>
  <c r="H54" i="1" s="1"/>
  <c r="I54" i="1" s="1"/>
  <c r="P54" i="1" s="1"/>
  <c r="S54" i="1" s="1"/>
  <c r="E55" i="1"/>
  <c r="H55" i="1" s="1"/>
  <c r="I55" i="1" s="1"/>
  <c r="E56" i="1"/>
  <c r="H56" i="1" s="1"/>
  <c r="I56" i="1" s="1"/>
  <c r="E57" i="1"/>
  <c r="H57" i="1" s="1"/>
  <c r="I57" i="1" s="1"/>
  <c r="E58" i="1"/>
  <c r="H58" i="1" s="1"/>
  <c r="I58" i="1" s="1"/>
  <c r="E59" i="1"/>
  <c r="H59" i="1" s="1"/>
  <c r="I59" i="1" s="1"/>
  <c r="E60" i="1"/>
  <c r="H60" i="1" s="1"/>
  <c r="I60" i="1" s="1"/>
  <c r="E61" i="1"/>
  <c r="H61" i="1" s="1"/>
  <c r="I61" i="1" s="1"/>
  <c r="E62" i="1"/>
  <c r="H62" i="1" s="1"/>
  <c r="I62" i="1" s="1"/>
  <c r="E63" i="1"/>
  <c r="H63" i="1" s="1"/>
  <c r="I63" i="1" s="1"/>
  <c r="E64" i="1"/>
  <c r="H64" i="1" s="1"/>
  <c r="I64" i="1" s="1"/>
  <c r="E65" i="1"/>
  <c r="H65" i="1" s="1"/>
  <c r="I65" i="1" s="1"/>
  <c r="E66" i="1"/>
  <c r="H66" i="1" s="1"/>
  <c r="I66" i="1" s="1"/>
  <c r="E67" i="1"/>
  <c r="H67" i="1" s="1"/>
  <c r="I67" i="1" s="1"/>
  <c r="E68" i="1"/>
  <c r="H68" i="1" s="1"/>
  <c r="I68" i="1" s="1"/>
  <c r="E51" i="1"/>
  <c r="H51" i="1" s="1"/>
  <c r="I51" i="1" s="1"/>
  <c r="S57" i="1"/>
  <c r="V72" i="1" l="1"/>
  <c r="AG72" i="1"/>
  <c r="V57" i="1"/>
  <c r="AG57" i="1"/>
  <c r="V54" i="1"/>
  <c r="AG54" i="1"/>
  <c r="V73" i="1"/>
  <c r="AG73" i="1"/>
  <c r="K73" i="1"/>
  <c r="K11" i="2" l="1"/>
  <c r="N11" i="2" s="1"/>
  <c r="K72" i="1"/>
  <c r="K71" i="1"/>
  <c r="K70" i="1"/>
  <c r="N21" i="2" l="1"/>
  <c r="N14" i="2"/>
  <c r="N12" i="2"/>
  <c r="N13" i="2"/>
  <c r="N15" i="2" l="1"/>
  <c r="N22" i="2" s="1"/>
  <c r="P67" i="1"/>
  <c r="P52" i="1"/>
  <c r="P53" i="1"/>
  <c r="S67" i="1" l="1"/>
  <c r="S66" i="1"/>
  <c r="S56" i="1"/>
  <c r="S53" i="1"/>
  <c r="S52" i="1"/>
  <c r="S51" i="1"/>
  <c r="P55" i="1"/>
  <c r="S55" i="1" s="1"/>
  <c r="P58" i="1"/>
  <c r="S58" i="1" s="1"/>
  <c r="P59" i="1"/>
  <c r="S59" i="1" s="1"/>
  <c r="P60" i="1"/>
  <c r="S60" i="1" s="1"/>
  <c r="P61" i="1"/>
  <c r="S61" i="1" s="1"/>
  <c r="P62" i="1"/>
  <c r="S62" i="1" s="1"/>
  <c r="P63" i="1"/>
  <c r="S63" i="1" s="1"/>
  <c r="P64" i="1"/>
  <c r="S64" i="1" s="1"/>
  <c r="P65" i="1"/>
  <c r="S65" i="1" s="1"/>
  <c r="P68" i="1"/>
  <c r="S68" i="1" s="1"/>
  <c r="V61" i="1" l="1"/>
  <c r="AG61" i="1"/>
  <c r="V56" i="1"/>
  <c r="AG56" i="1"/>
  <c r="V64" i="1"/>
  <c r="AG64" i="1"/>
  <c r="V60" i="1"/>
  <c r="AG60" i="1"/>
  <c r="V51" i="1"/>
  <c r="AG51" i="1"/>
  <c r="V66" i="1"/>
  <c r="AG66" i="1"/>
  <c r="V65" i="1"/>
  <c r="AG65" i="1"/>
  <c r="V55" i="1"/>
  <c r="AG55" i="1"/>
  <c r="V63" i="1"/>
  <c r="AG63" i="1"/>
  <c r="V59" i="1"/>
  <c r="AG59" i="1"/>
  <c r="V52" i="1"/>
  <c r="AG52" i="1"/>
  <c r="V67" i="1"/>
  <c r="AG67" i="1"/>
  <c r="V68" i="1"/>
  <c r="AG68" i="1"/>
  <c r="V62" i="1"/>
  <c r="AG62" i="1"/>
  <c r="V58" i="1"/>
  <c r="AG58" i="1"/>
  <c r="V53" i="1"/>
  <c r="AG53" i="1"/>
  <c r="R74" i="1"/>
  <c r="P70" i="1"/>
  <c r="S70" i="1" s="1"/>
  <c r="AG70" i="1" s="1"/>
  <c r="P71" i="1"/>
  <c r="S71" i="1" l="1"/>
  <c r="S74" i="1" s="1"/>
  <c r="S75" i="1" s="1"/>
  <c r="S77" i="1" s="1"/>
  <c r="V70" i="1"/>
  <c r="V71" i="1" l="1"/>
  <c r="V74" i="1" s="1"/>
  <c r="AG71" i="1"/>
  <c r="AG74" i="1" s="1"/>
  <c r="AG75" i="1" s="1"/>
  <c r="AG77" i="1" s="1"/>
</calcChain>
</file>

<file path=xl/sharedStrings.xml><?xml version="1.0" encoding="utf-8"?>
<sst xmlns="http://schemas.openxmlformats.org/spreadsheetml/2006/main" count="371" uniqueCount="167">
  <si>
    <t>BV</t>
  </si>
  <si>
    <t>počet obyvatel</t>
  </si>
  <si>
    <t>KAPACITA ZAMĚSTNANCŮ</t>
  </si>
  <si>
    <t>způsob využití plochy změny</t>
  </si>
  <si>
    <t>označení plochy změny</t>
  </si>
  <si>
    <r>
      <t>plocha (m</t>
    </r>
    <r>
      <rPr>
        <i/>
        <vertAlign val="superscript"/>
        <sz val="8"/>
        <color theme="1"/>
        <rFont val="Calibri"/>
        <family val="2"/>
        <charset val="238"/>
        <scheme val="minor"/>
      </rPr>
      <t>2</t>
    </r>
    <r>
      <rPr>
        <i/>
        <sz val="8"/>
        <color theme="1"/>
        <rFont val="Calibri"/>
        <family val="2"/>
        <charset val="238"/>
        <scheme val="minor"/>
      </rPr>
      <t>)</t>
    </r>
  </si>
  <si>
    <t>Vysvětlivky:</t>
  </si>
  <si>
    <t>počet zaměstnanců</t>
  </si>
  <si>
    <r>
      <rPr>
        <b/>
        <i/>
        <sz val="8"/>
        <color theme="1"/>
        <rFont val="Calibri"/>
        <family val="2"/>
        <charset val="238"/>
        <scheme val="minor"/>
      </rPr>
      <t>RD</t>
    </r>
    <r>
      <rPr>
        <i/>
        <sz val="8"/>
        <color theme="1"/>
        <rFont val="Calibri"/>
        <family val="2"/>
        <charset val="238"/>
        <scheme val="minor"/>
      </rPr>
      <t xml:space="preserve">
počet RD</t>
    </r>
  </si>
  <si>
    <t>KAPACITA ZAMĚSTNANCŮ V OBCHODĚ / SLUŽBÁCH / ADMINISTRATIVĚ</t>
  </si>
  <si>
    <t xml:space="preserve">
průměrná podlažnost</t>
  </si>
  <si>
    <t>CELKEM ZAMĚSTNANCŮ:</t>
  </si>
  <si>
    <t>BP</t>
  </si>
  <si>
    <t>032-P</t>
  </si>
  <si>
    <t>PLOCHY BYDLENÍ</t>
  </si>
  <si>
    <t>PLOCHY SMÍŠENÉ OBYTNÉ</t>
  </si>
  <si>
    <t>005-P</t>
  </si>
  <si>
    <t>033-P</t>
  </si>
  <si>
    <t>označení 
plochy změny</t>
  </si>
  <si>
    <t>010-P</t>
  </si>
  <si>
    <t>011-Z</t>
  </si>
  <si>
    <t>012-P</t>
  </si>
  <si>
    <t>013a-P</t>
  </si>
  <si>
    <t>013b-Z</t>
  </si>
  <si>
    <t>014a-P</t>
  </si>
  <si>
    <t>014b-Z</t>
  </si>
  <si>
    <t>015-Z</t>
  </si>
  <si>
    <t>016a-P</t>
  </si>
  <si>
    <t>016b-Z</t>
  </si>
  <si>
    <t>017-Z</t>
  </si>
  <si>
    <t>018-Z</t>
  </si>
  <si>
    <r>
      <rPr>
        <b/>
        <i/>
        <sz val="8"/>
        <color theme="1"/>
        <rFont val="Calibri"/>
        <family val="2"/>
        <charset val="238"/>
        <scheme val="minor"/>
      </rPr>
      <t>BD</t>
    </r>
    <r>
      <rPr>
        <i/>
        <sz val="8"/>
        <color theme="1"/>
        <rFont val="Calibri"/>
        <family val="2"/>
        <charset val="238"/>
        <scheme val="minor"/>
      </rPr>
      <t xml:space="preserve">
průměrná podlažnost</t>
    </r>
  </si>
  <si>
    <t>BD - bytový dům, RD - rodinný dům</t>
  </si>
  <si>
    <r>
      <rPr>
        <b/>
        <i/>
        <sz val="8"/>
        <color theme="1"/>
        <rFont val="Calibri"/>
        <family val="2"/>
        <charset val="238"/>
        <scheme val="minor"/>
      </rPr>
      <t>BD</t>
    </r>
    <r>
      <rPr>
        <i/>
        <sz val="8"/>
        <color theme="1"/>
        <rFont val="Calibri"/>
        <family val="2"/>
        <charset val="238"/>
        <scheme val="minor"/>
      </rPr>
      <t xml:space="preserve">
hrubá podlažní plocha BD připadající na 
1 průměrný byt (m</t>
    </r>
    <r>
      <rPr>
        <i/>
        <vertAlign val="superscript"/>
        <sz val="8"/>
        <color theme="1"/>
        <rFont val="Calibri"/>
        <family val="2"/>
        <charset val="238"/>
        <scheme val="minor"/>
      </rPr>
      <t>2</t>
    </r>
    <r>
      <rPr>
        <i/>
        <sz val="8"/>
        <color theme="1"/>
        <rFont val="Calibri"/>
        <family val="2"/>
        <charset val="238"/>
        <scheme val="minor"/>
      </rPr>
      <t xml:space="preserve">) </t>
    </r>
  </si>
  <si>
    <t xml:space="preserve">počet obyvatel na 1 byt v BD </t>
  </si>
  <si>
    <r>
      <rPr>
        <b/>
        <i/>
        <sz val="8"/>
        <color theme="1"/>
        <rFont val="Calibri"/>
        <family val="2"/>
        <charset val="238"/>
        <scheme val="minor"/>
      </rPr>
      <t>RD</t>
    </r>
    <r>
      <rPr>
        <i/>
        <sz val="8"/>
        <color theme="1"/>
        <rFont val="Calibri"/>
        <family val="2"/>
        <charset val="238"/>
        <scheme val="minor"/>
      </rPr>
      <t xml:space="preserve">
plocha pozemku 1 RD 
(m</t>
    </r>
    <r>
      <rPr>
        <i/>
        <vertAlign val="superscript"/>
        <sz val="8"/>
        <color theme="1"/>
        <rFont val="Calibri"/>
        <family val="2"/>
        <charset val="238"/>
        <scheme val="minor"/>
      </rPr>
      <t>2</t>
    </r>
    <r>
      <rPr>
        <i/>
        <sz val="8"/>
        <color theme="1"/>
        <rFont val="Calibri"/>
        <family val="2"/>
        <charset val="238"/>
        <scheme val="minor"/>
      </rPr>
      <t xml:space="preserve">) </t>
    </r>
  </si>
  <si>
    <t xml:space="preserve">počet obyvatel 
na 1 byt v RD </t>
  </si>
  <si>
    <t>KAPACITA ZAMĚSTNANCŮ VE VÝROBĚ</t>
  </si>
  <si>
    <t xml:space="preserve">080a-P </t>
  </si>
  <si>
    <t>SZ (BD+RD)</t>
  </si>
  <si>
    <t>SZ (RD)</t>
  </si>
  <si>
    <t xml:space="preserve">080b-Z </t>
  </si>
  <si>
    <t xml:space="preserve">081-P </t>
  </si>
  <si>
    <t xml:space="preserve">082-P </t>
  </si>
  <si>
    <t>hrubá podlažní plocha nebytové části stavby</t>
  </si>
  <si>
    <t>020-P</t>
  </si>
  <si>
    <t>030a-P</t>
  </si>
  <si>
    <t>030b-P</t>
  </si>
  <si>
    <t>030c-Z</t>
  </si>
  <si>
    <t>031-P</t>
  </si>
  <si>
    <t>obsaženo v 030a-P</t>
  </si>
  <si>
    <r>
      <t xml:space="preserve">počet zaměstnanců - hodnoty uvedené </t>
    </r>
    <r>
      <rPr>
        <i/>
        <sz val="8"/>
        <color theme="1"/>
        <rFont val="Calibri"/>
        <family val="2"/>
        <charset val="238"/>
        <scheme val="minor"/>
      </rPr>
      <t>kurzívou:</t>
    </r>
    <r>
      <rPr>
        <sz val="8"/>
        <color theme="1"/>
        <rFont val="Calibri"/>
        <family val="2"/>
        <charset val="238"/>
        <scheme val="minor"/>
      </rPr>
      <t xml:space="preserve"> kvalifikovaný odhad </t>
    </r>
  </si>
  <si>
    <t>hodnota společná pro plochy 030a-P, 030b-P, 030c-Z</t>
  </si>
  <si>
    <t>OS - rozšíření sportovního areálu v Luštěnicích</t>
  </si>
  <si>
    <t>OS - sportovní areál Zelená</t>
  </si>
  <si>
    <t>CELKEM ZAMĚSTNANCŮ V OBCHODĚ / SLUŽBÁCH / ADMINISTRATIVĚ:</t>
  </si>
  <si>
    <t>CELKEM ZAMĚSTNANCŮ VE VÝROBĚ:</t>
  </si>
  <si>
    <t>VL - lehká výroba</t>
  </si>
  <si>
    <t>VD - drobná a řemeslná výroba</t>
  </si>
  <si>
    <t>VZ - zemědělská výroba</t>
  </si>
  <si>
    <t>110-P</t>
  </si>
  <si>
    <t>120-Z</t>
  </si>
  <si>
    <t>130a-P</t>
  </si>
  <si>
    <t>130b-Z</t>
  </si>
  <si>
    <t>001-Z</t>
  </si>
  <si>
    <t>002-Z</t>
  </si>
  <si>
    <t>004-Z</t>
  </si>
  <si>
    <t>SZ (BD+RD) - kanceláře, obchod, služby</t>
  </si>
  <si>
    <t>SZ (RD) - kanceláře, služby</t>
  </si>
  <si>
    <t>003a-P</t>
  </si>
  <si>
    <t>003b-Z</t>
  </si>
  <si>
    <t>006-P</t>
  </si>
  <si>
    <t>podíl veřejných prostranství (%)</t>
  </si>
  <si>
    <t>podíl plochy 
k zástavbě 
(%)</t>
  </si>
  <si>
    <t>podíl bydlení 
(%)</t>
  </si>
  <si>
    <t>podíl plochy k bytové zástavbě 
(%)</t>
  </si>
  <si>
    <r>
      <t>plocha určená 
pro bytovou zástavbu 
(m</t>
    </r>
    <r>
      <rPr>
        <i/>
        <vertAlign val="superscript"/>
        <sz val="8"/>
        <color theme="1"/>
        <rFont val="Calibri"/>
        <family val="2"/>
        <charset val="238"/>
        <scheme val="minor"/>
      </rPr>
      <t>2</t>
    </r>
    <r>
      <rPr>
        <i/>
        <sz val="8"/>
        <color theme="1"/>
        <rFont val="Calibri"/>
        <family val="2"/>
        <charset val="238"/>
        <scheme val="minor"/>
      </rPr>
      <t>)</t>
    </r>
  </si>
  <si>
    <r>
      <rPr>
        <b/>
        <i/>
        <sz val="8"/>
        <color theme="1"/>
        <rFont val="Calibri"/>
        <family val="2"/>
        <charset val="238"/>
        <scheme val="minor"/>
      </rPr>
      <t>RD</t>
    </r>
    <r>
      <rPr>
        <i/>
        <sz val="8"/>
        <color theme="1"/>
        <rFont val="Calibri"/>
        <family val="2"/>
        <charset val="238"/>
        <scheme val="minor"/>
      </rPr>
      <t xml:space="preserve">
počet bytů 
na 1 RD</t>
    </r>
  </si>
  <si>
    <t>celkem byty v BD/RD</t>
  </si>
  <si>
    <t>CELKEM BYTY V BD+RD:</t>
  </si>
  <si>
    <t>podíl nebytové zástavby
(%)</t>
  </si>
  <si>
    <t xml:space="preserve">podíl plochy určené pro bydlení připadající 
na RD
(%) </t>
  </si>
  <si>
    <t>počet bytů 
v BD</t>
  </si>
  <si>
    <t>počet bytů 
v RD</t>
  </si>
  <si>
    <r>
      <rPr>
        <i/>
        <sz val="8"/>
        <color theme="1"/>
        <rFont val="Calibri"/>
        <family val="2"/>
        <charset val="238"/>
        <scheme val="minor"/>
      </rPr>
      <t xml:space="preserve">podíl plochy k zástavbě (%): </t>
    </r>
    <r>
      <rPr>
        <sz val="8"/>
        <color theme="1"/>
        <rFont val="Calibri"/>
        <family val="2"/>
        <charset val="238"/>
        <scheme val="minor"/>
      </rPr>
      <t>vyjadřuje předpokládaný podíl z celkové plochy změny bydlení nebo smíšené obytné vymezené v ÚP připadající na výstavbu nadzemních staveb, po odečtení předpokládaného podílu připadajícího na veřejná prostranství uvnitř plochy; jedná se o rozdíl 100 % - kvalifikovaně odhadnutý podíl veřejných prostranství (%)</t>
    </r>
  </si>
  <si>
    <r>
      <rPr>
        <i/>
        <sz val="8"/>
        <color theme="1"/>
        <rFont val="Calibri"/>
        <family val="2"/>
        <charset val="238"/>
        <scheme val="minor"/>
      </rPr>
      <t xml:space="preserve">podíl veřejných prostranství (%): </t>
    </r>
    <r>
      <rPr>
        <sz val="8"/>
        <color theme="1"/>
        <rFont val="Calibri"/>
        <family val="2"/>
        <charset val="238"/>
        <scheme val="minor"/>
      </rPr>
      <t>vyjadřuje kvalifikovaně odhadnutý podíl z celkové plochy změny bydlení nebo smíšené obytné vymezené v ÚP připadající na veřejná prostranství v rámci plochy změny, jejichž vybudování je v rámci plochy nezbytné pro zajištění dostupnosti a obslužnosti plochy změny; typicky plocha změny bydlení, která je vymezená podél existující ulice jako pruh o hloubce právě jednoho běžného pozemku rodinného domu, bude mít nulové nároky na výstavbu ulic či jiných veřejných prostranství uvnitř plochy; naopak plošně rozsáhlá plocha změny bydlení bude vyžadovat vybudování uliční sítě či dalších veřejných prostranství uvnitř plochy a využitelnost plochy pro výstavbu vlastních obytných staveb se tak sníží; u zastavitelných ploch pro bydlení a smíšených obytných větších než 2 ha je zohledněna povinnost vybudování veřejného prostranství bez započítání pozemních komunikací o velikosti alespoň 1 000 m2 na každé 2 ha zastavitelné plochy bydlení anebo smíšené obytné</t>
    </r>
  </si>
  <si>
    <r>
      <rPr>
        <i/>
        <sz val="8"/>
        <color theme="1"/>
        <rFont val="Calibri"/>
        <family val="2"/>
        <charset val="238"/>
        <scheme val="minor"/>
      </rPr>
      <t>podíl bydlení (%):</t>
    </r>
    <r>
      <rPr>
        <sz val="8"/>
        <color theme="1"/>
        <rFont val="Calibri"/>
        <family val="2"/>
        <charset val="238"/>
        <scheme val="minor"/>
      </rPr>
      <t>vyjadřuje kvalifikovaně odhadnutý předpokládaný podíl z podílu plochy určeného k zástavbě, který  bude využit pro bytovou zástavbu; stanoví se jako obrácená hodnota k podílu nebytové zástavby z podílu plochy určeného k zástavbě</t>
    </r>
  </si>
  <si>
    <r>
      <rPr>
        <i/>
        <sz val="8"/>
        <color theme="1"/>
        <rFont val="Calibri"/>
        <family val="2"/>
        <charset val="238"/>
        <scheme val="minor"/>
      </rPr>
      <t xml:space="preserve">podíl nebytové zástavby (%): </t>
    </r>
    <r>
      <rPr>
        <sz val="8"/>
        <color theme="1"/>
        <rFont val="Calibri"/>
        <family val="2"/>
        <charset val="238"/>
        <scheme val="minor"/>
      </rPr>
      <t>vyjadřuje kvalifikovaně odhadnutý předpokládaný podíl z podílu plochy určeného k zástavbě, který bude využit pro nebytovou zástavbu; předpokládaný podíl nebytové zástavby zohledňuje předpokládaný podíl  občanského vybavení anebo dalších nebytových funkcí umožněných v daném typu plochy bydlení nebo smíšené obytné; v případě ploch bydlení se zpravidla stanoví podíl nebytové zástavby na 0 %, přípustná příměs nebytových funkcí se obvykle zanedbává; v případě ploch smíšených obytných je nutné podíl nebytových funkcí v ploše kvalifikovaně odhadnout podle pozice plochy v urbanistické struktuře, a tedy podle atraktivity plochy pro bydlení a pro nebytové využití (typicky plochy  smíšené obytné umístěné v centru obce budou vykazovat vyšší atraktivitu pro nebytové funkce a předpokládaný podíl bydlení v nich bude menší než v okrajových polohách, mimo významné ulice atp.)</t>
    </r>
  </si>
  <si>
    <t>podíl plochy určené pro bytovou zást. připadající 
na BD
 (%)</t>
  </si>
  <si>
    <r>
      <rPr>
        <i/>
        <sz val="8"/>
        <color theme="1"/>
        <rFont val="Calibri"/>
        <family val="2"/>
        <charset val="238"/>
        <scheme val="minor"/>
      </rPr>
      <t xml:space="preserve">podíl plochy určené pro bytovou zást. připadající na BD (%): </t>
    </r>
    <r>
      <rPr>
        <sz val="8"/>
        <color theme="1"/>
        <rFont val="Calibri"/>
        <family val="2"/>
        <charset val="238"/>
        <scheme val="minor"/>
      </rPr>
      <t xml:space="preserve">v případě ploch bydlení nebo smíšených obytných, které umožňují umísťování jak rodinných domů tak bytových domů, vyjadřuje kvalifikovaně odhadnutý podíl z plochy k zástavbě připadající na výstavbu vlastních obytných staveb, který bude využit pro výstavbu bytových domů </t>
    </r>
  </si>
  <si>
    <r>
      <rPr>
        <i/>
        <sz val="8"/>
        <color theme="1"/>
        <rFont val="Calibri"/>
        <family val="2"/>
        <charset val="238"/>
        <scheme val="minor"/>
      </rPr>
      <t xml:space="preserve">podíl plochy určené pro bytovou zást. připadající na RD (%): </t>
    </r>
    <r>
      <rPr>
        <sz val="8"/>
        <color theme="1"/>
        <rFont val="Calibri"/>
        <family val="2"/>
        <charset val="238"/>
        <scheme val="minor"/>
      </rPr>
      <t xml:space="preserve"> případě ploch bydlení nebo smíšených obytných, které umožňují umísťování jak rodinných domů tak bytových domů, vyjadřuje kvalifikovaně odhadnutý podíl z plochy k zástavbě připadající na výstavbu vlastních obytných staveb, který bude využit pro výstavbu rodinných domů;  stanoví se jako obrácená hodnota k podílu plochy určené pro bytovou zást. připadající na BD</t>
    </r>
  </si>
  <si>
    <r>
      <rPr>
        <b/>
        <i/>
        <sz val="8"/>
        <color theme="1"/>
        <rFont val="Calibri"/>
        <family val="2"/>
        <charset val="238"/>
        <scheme val="minor"/>
      </rPr>
      <t>BD</t>
    </r>
    <r>
      <rPr>
        <i/>
        <sz val="8"/>
        <color theme="1"/>
        <rFont val="Calibri"/>
        <family val="2"/>
        <charset val="238"/>
        <scheme val="minor"/>
      </rPr>
      <t xml:space="preserve">
koeficient zastavěné plochy </t>
    </r>
  </si>
  <si>
    <r>
      <rPr>
        <i/>
        <sz val="8"/>
        <color theme="1"/>
        <rFont val="Calibri"/>
        <family val="2"/>
        <charset val="238"/>
        <scheme val="minor"/>
      </rPr>
      <t xml:space="preserve">BD - koeficient zastavěné plochy: </t>
    </r>
    <r>
      <rPr>
        <sz val="8"/>
        <color theme="1"/>
        <rFont val="Calibri"/>
        <family val="2"/>
        <charset val="238"/>
        <scheme val="minor"/>
      </rPr>
      <t>podíl zastavěné plochy stavbami bytových domů z výměry pochy bydlení nebo smíšené obytné určené k bytové zástavbě; koeficient zastavěné plochy je stanoven dle podmínek prostorového uspořádání dané plochy s rozdílným způsobem využití anebo dle kontextu zastavěnosti bezprostředního okolí dané plochy</t>
    </r>
  </si>
  <si>
    <r>
      <rPr>
        <i/>
        <sz val="8"/>
        <color theme="1"/>
        <rFont val="Calibri"/>
        <family val="2"/>
        <charset val="238"/>
        <scheme val="minor"/>
      </rPr>
      <t xml:space="preserve">BD - průměrná podlažnost: </t>
    </r>
    <r>
      <rPr>
        <sz val="8"/>
        <color theme="1"/>
        <rFont val="Calibri"/>
        <family val="2"/>
        <charset val="238"/>
        <scheme val="minor"/>
      </rPr>
      <t>počet nadzemních podlaží bytových domů, resp. víceúčelových domů; stanovena dle podmínek prostorového uspořádání dané plochy s rozdílným způsobem využití, při zohlednění kontextu okolní existující zástavby</t>
    </r>
  </si>
  <si>
    <r>
      <rPr>
        <i/>
        <sz val="8"/>
        <color theme="1"/>
        <rFont val="Calibri"/>
        <family val="2"/>
        <charset val="238"/>
        <scheme val="minor"/>
      </rPr>
      <t>BD - hrubá podlažní plocha BD připadající na 1 průměrný byt (m2):</t>
    </r>
    <r>
      <rPr>
        <sz val="8"/>
        <color theme="1"/>
        <rFont val="Calibri"/>
        <family val="2"/>
        <charset val="238"/>
        <scheme val="minor"/>
      </rPr>
      <t xml:space="preserve"> uvažována je čistá užitná plocha bytu 60 - 80 m2 (spíše větší byty, pro venkovské prostředí charakteristické) a podíl plochy nebytových prostorů bytového domu a stavebních konstrukcí z hrubé podlažní plochy cca 20 %, takže hrubá podlažní plocha jednoho průměrného bytu je cca 90-110 m2</t>
    </r>
  </si>
  <si>
    <r>
      <rPr>
        <i/>
        <sz val="8"/>
        <color theme="1"/>
        <rFont val="Calibri"/>
        <family val="2"/>
        <charset val="238"/>
        <scheme val="minor"/>
      </rPr>
      <t xml:space="preserve">RD - plocha pozemku 1 RD: </t>
    </r>
    <r>
      <rPr>
        <sz val="8"/>
        <color theme="1"/>
        <rFont val="Calibri"/>
        <family val="2"/>
        <charset val="238"/>
        <scheme val="minor"/>
      </rPr>
      <t>kvalifikovaně odhadnutá velikosti stavebního pozemku 1 rodinného domu, odvozená dle podmínek prostorového uspořádání příslušné plochy, dle urbanistického kontextu okolní existující zástavby, polohy plochy bydlení ve struktuře zástavby sídla či dle polohy plochy bydlení ve vztahu k navazující volné krajině ad.</t>
    </r>
  </si>
  <si>
    <r>
      <rPr>
        <i/>
        <sz val="8"/>
        <color theme="1"/>
        <rFont val="Calibri"/>
        <family val="2"/>
        <charset val="238"/>
        <scheme val="minor"/>
      </rPr>
      <t xml:space="preserve">RD - počet RD: </t>
    </r>
    <r>
      <rPr>
        <sz val="8"/>
        <color theme="1"/>
        <rFont val="Calibri"/>
        <family val="2"/>
        <charset val="238"/>
        <scheme val="minor"/>
      </rPr>
      <t xml:space="preserve">hodnoty uvedené </t>
    </r>
    <r>
      <rPr>
        <i/>
        <sz val="8"/>
        <color theme="1"/>
        <rFont val="Calibri"/>
        <family val="2"/>
        <charset val="238"/>
        <scheme val="minor"/>
      </rPr>
      <t>kurzívou</t>
    </r>
    <r>
      <rPr>
        <sz val="8"/>
        <color theme="1"/>
        <rFont val="Calibri"/>
        <family val="2"/>
        <charset val="238"/>
        <scheme val="minor"/>
      </rPr>
      <t xml:space="preserve"> = kvalifikovaný odhad počtu pozemků rodinných domů podle skutečné již provedené parcelace v dané ploše </t>
    </r>
  </si>
  <si>
    <r>
      <rPr>
        <i/>
        <sz val="8"/>
        <color theme="1"/>
        <rFont val="Calibri"/>
        <family val="2"/>
        <charset val="238"/>
        <scheme val="minor"/>
      </rPr>
      <t>RD - počet bytů na 1 RD:</t>
    </r>
    <r>
      <rPr>
        <sz val="8"/>
        <color theme="1"/>
        <rFont val="Calibri"/>
        <family val="2"/>
        <charset val="238"/>
        <scheme val="minor"/>
      </rPr>
      <t xml:space="preserve"> cílová hodnota (cca rok 2040) odvozená dle stavu k roku 2019: 499 obydlených bytů v RD / 452 obydlených RD &gt;&gt; 1,10 bytů / 1 obydlený RD &gt; u nových rodinných domů se předpokládá setrvalý trend průměrného podílu bytů na 1 RD v obci, tj. cca 1,10 bytu na  1 RD</t>
    </r>
  </si>
  <si>
    <r>
      <rPr>
        <i/>
        <sz val="8"/>
        <color theme="1"/>
        <rFont val="Calibri"/>
        <family val="2"/>
        <charset val="238"/>
        <scheme val="minor"/>
      </rPr>
      <t>počet obyv. na 1 byt v BD:</t>
    </r>
    <r>
      <rPr>
        <sz val="8"/>
        <color theme="1"/>
        <rFont val="Calibri"/>
        <family val="2"/>
        <charset val="238"/>
        <scheme val="minor"/>
      </rPr>
      <t xml:space="preserve"> cílová hodnota (cca 2035) odvozená ze SLDB 2011 (od roku 2011 se v obci Luštěnice nerealizoval žádný byt v bytovém domě): 527 obydlených bytů v BD; 1 141 obyvatel v obydlených bytech v BD &gt;&gt; 2,16 obyvatel na 1 byt v BD &gt; předpoklad je, že obložnost bytů v bytových domech zůstane i nadále konstantní cca na hodnotě 2,2 obyvatele na 1 byt v BD, neboť již nyní je v Luštěnicích pod průměrem ČR (2,26 obyv. na 1 byt v BD) i pod průměrem Středočeského kraje (2,35 obyvatele na 1 byt v BD)</t>
    </r>
  </si>
  <si>
    <r>
      <rPr>
        <i/>
        <sz val="8"/>
        <color theme="1"/>
        <rFont val="Calibri"/>
        <family val="2"/>
        <charset val="238"/>
        <scheme val="minor"/>
      </rPr>
      <t>počet obyv. na 1 byt v RD:</t>
    </r>
    <r>
      <rPr>
        <sz val="8"/>
        <color theme="1"/>
        <rFont val="Calibri"/>
        <family val="2"/>
        <charset val="238"/>
        <scheme val="minor"/>
      </rPr>
      <t xml:space="preserve"> cílová hodnota (cca 2035)  odvozená dle stavu k roku 2019: 499 obydlených bytů v RD; 1067 obyvatel v obydlených bytech v RD &gt;&gt; 2,14 obyvatel na 1 byt v RD &gt; předpoklad je, že kvalita bydlení v rodinných domech po dobu návrhového období ÚP setrvá anebo se bude dokonce i mírně snižovat, protože nyní se pohybuje hluboko pod stávající průměrnou hodnotu pro ČR i Středočeský kraj, tedy pod hodnotou cca 2,80 obyvatel na 1 byt v RD (pro účely odhadu kapacity ploch bydlení a smíšených obytných je použit hodnota 2,50 obyvatele na 1 obydlený byt v RD)</t>
    </r>
  </si>
  <si>
    <t>OK - zábavní areál, sport, stravování</t>
  </si>
  <si>
    <t xml:space="preserve">OS - sportovní areál Zelená - sídliště </t>
  </si>
  <si>
    <r>
      <t>plocha  
 na 1 zaměstnance (m</t>
    </r>
    <r>
      <rPr>
        <i/>
        <vertAlign val="superscript"/>
        <sz val="8"/>
        <rFont val="Calibri"/>
        <family val="2"/>
        <charset val="238"/>
        <scheme val="minor"/>
      </rPr>
      <t>2</t>
    </r>
    <r>
      <rPr>
        <i/>
        <sz val="8"/>
        <rFont val="Calibri"/>
        <family val="2"/>
        <charset val="238"/>
        <scheme val="minor"/>
      </rPr>
      <t xml:space="preserve">) </t>
    </r>
  </si>
  <si>
    <r>
      <rPr>
        <i/>
        <sz val="8"/>
        <color theme="1"/>
        <rFont val="Calibri"/>
        <family val="2"/>
        <charset val="238"/>
        <scheme val="minor"/>
      </rPr>
      <t xml:space="preserve">plocha na 1 zaměstnance (m2) - zábavní areál, sport, stravování: </t>
    </r>
    <r>
      <rPr>
        <sz val="8"/>
        <color theme="1"/>
        <rFont val="Calibri"/>
        <family val="2"/>
        <charset val="238"/>
        <scheme val="minor"/>
      </rPr>
      <t xml:space="preserve"> individuální kvalifikovaný odhad, předpokládá se velký plošný rozsah venkovních herních, sportovních  a rekreačních ploch, plochy pro parkoviště atp., takže poměrně nízká hustota zaměstnanců na plochu </t>
    </r>
  </si>
  <si>
    <r>
      <t>plocha na 1 zaměstnance (m2) - výroba:</t>
    </r>
    <r>
      <rPr>
        <sz val="8"/>
        <color theme="1"/>
        <rFont val="Calibri"/>
        <family val="2"/>
        <charset val="238"/>
        <scheme val="minor"/>
      </rPr>
      <t xml:space="preserve"> lehká výroba: 100 - 200 m2/zam., drobná a řemeslná výroba: 40 - 70 - (100) m2/zam., zemědělská výroba: 200 - 300 m2/zam.</t>
    </r>
  </si>
  <si>
    <r>
      <rPr>
        <i/>
        <sz val="8"/>
        <color theme="1"/>
        <rFont val="Calibri"/>
        <family val="2"/>
        <charset val="238"/>
        <scheme val="minor"/>
      </rPr>
      <t xml:space="preserve">podíl plochy k bytové zástavbě (%): </t>
    </r>
    <r>
      <rPr>
        <sz val="8"/>
        <color theme="1"/>
        <rFont val="Calibri"/>
        <family val="2"/>
        <charset val="238"/>
        <scheme val="minor"/>
      </rPr>
      <t>vyjadřuje podíl z plochy k zástavbě připadající na výstavbu vlastních obytných staveb; jedná se o podíl z podílu plochy k zástavbě (%) určený explicitně k bydlení</t>
    </r>
  </si>
  <si>
    <r>
      <rPr>
        <i/>
        <sz val="8"/>
        <color theme="1"/>
        <rFont val="Calibri"/>
        <family val="2"/>
        <charset val="238"/>
        <scheme val="minor"/>
      </rPr>
      <t>podíl plochy k nebytové zástavbě (%):</t>
    </r>
    <r>
      <rPr>
        <sz val="8"/>
        <color theme="1"/>
        <rFont val="Calibri"/>
        <family val="2"/>
        <charset val="238"/>
        <scheme val="minor"/>
      </rPr>
      <t xml:space="preserve"> vyjadřuje podíl z plochy k zástavbě připadající na výstavbu nebytových staveb; jedná se o podíl z podílu plochy k zástavbě (%) určený explicitně k nebytovému využití</t>
    </r>
  </si>
  <si>
    <t xml:space="preserve">
koeficient zastavěné plochy</t>
  </si>
  <si>
    <r>
      <rPr>
        <i/>
        <sz val="8"/>
        <color theme="1"/>
        <rFont val="Calibri"/>
        <family val="2"/>
        <charset val="238"/>
        <scheme val="minor"/>
      </rPr>
      <t xml:space="preserve">koeficient zastavěné plochy: </t>
    </r>
    <r>
      <rPr>
        <sz val="8"/>
        <color theme="1"/>
        <rFont val="Calibri"/>
        <family val="2"/>
        <charset val="238"/>
        <scheme val="minor"/>
      </rPr>
      <t xml:space="preserve"> podíl zastavěné plochy stavbami z výměry pochy určené k  zástavbě; koeficient zastavěné plochy je stanoven dle podmínek prostorového uspořádání dané plochy s rozdílným způsobem využití anebo dle kontextu zastavěnosti bezprostředního okolí dané plochy</t>
    </r>
  </si>
  <si>
    <r>
      <rPr>
        <i/>
        <sz val="8"/>
        <color theme="1"/>
        <rFont val="Calibri"/>
        <family val="2"/>
        <charset val="238"/>
        <scheme val="minor"/>
      </rPr>
      <t>průměrná podlažnost:</t>
    </r>
    <r>
      <rPr>
        <sz val="8"/>
        <color theme="1"/>
        <rFont val="Calibri"/>
        <family val="2"/>
        <charset val="238"/>
        <scheme val="minor"/>
      </rPr>
      <t xml:space="preserve"> počet nadzemních podlaží hlavních staveb; stanovena dle podmínek prostorového uspořádání dané plochy s rozdílným způsobem využití, při zohlednění kontextu okolní existující zástavby</t>
    </r>
  </si>
  <si>
    <r>
      <rPr>
        <i/>
        <sz val="8"/>
        <color theme="1"/>
        <rFont val="Calibri"/>
        <family val="2"/>
        <charset val="238"/>
        <scheme val="minor"/>
      </rPr>
      <t xml:space="preserve">hrubá podlažní plocha nebytové části stavby na 1 zaměstnance (m2): </t>
    </r>
    <r>
      <rPr>
        <sz val="8"/>
        <color theme="1"/>
        <rFont val="Calibri"/>
        <family val="2"/>
        <charset val="238"/>
        <scheme val="minor"/>
      </rPr>
      <t xml:space="preserve"> obchod/služby/administrativa: 50 - 100 m2 hrubé podlažní plochy na 1 zaměstnance; školství:  80  - 150 m2 hrubé podlažní plochy na 1 zaměstnance</t>
    </r>
  </si>
  <si>
    <r>
      <t>plocha 
(m</t>
    </r>
    <r>
      <rPr>
        <i/>
        <vertAlign val="superscript"/>
        <sz val="8"/>
        <color theme="1"/>
        <rFont val="Calibri"/>
        <family val="2"/>
        <charset val="238"/>
        <scheme val="minor"/>
      </rPr>
      <t>2</t>
    </r>
    <r>
      <rPr>
        <i/>
        <sz val="8"/>
        <color theme="1"/>
        <rFont val="Calibri"/>
        <family val="2"/>
        <charset val="238"/>
        <scheme val="minor"/>
      </rPr>
      <t>)</t>
    </r>
  </si>
  <si>
    <t>podíl plochy 
k nebytové zástavbě 
(%)</t>
  </si>
  <si>
    <r>
      <t>plocha určená pro nebytové využití 
(m</t>
    </r>
    <r>
      <rPr>
        <i/>
        <vertAlign val="superscript"/>
        <sz val="8"/>
        <rFont val="Calibri"/>
        <family val="2"/>
        <charset val="238"/>
        <scheme val="minor"/>
      </rPr>
      <t>2</t>
    </r>
    <r>
      <rPr>
        <i/>
        <sz val="8"/>
        <rFont val="Calibri"/>
        <family val="2"/>
        <charset val="238"/>
        <scheme val="minor"/>
      </rPr>
      <t>)</t>
    </r>
  </si>
  <si>
    <r>
      <t>hrubá podlažní  plocha  nebytové části stavby
 na 1 zaměstnance 
(m</t>
    </r>
    <r>
      <rPr>
        <i/>
        <vertAlign val="superscript"/>
        <sz val="8"/>
        <rFont val="Calibri"/>
        <family val="2"/>
        <charset val="238"/>
        <scheme val="minor"/>
      </rPr>
      <t>2</t>
    </r>
    <r>
      <rPr>
        <i/>
        <sz val="8"/>
        <rFont val="Calibri"/>
        <family val="2"/>
        <charset val="238"/>
        <scheme val="minor"/>
      </rPr>
      <t xml:space="preserve">) </t>
    </r>
  </si>
  <si>
    <t>KAPACITA PLOCH ZMĚN BYDLENÍ A SMÍŠENÝCH OBYTNÝCH - KAPACITA BYTŮ</t>
  </si>
  <si>
    <t>výpočtová (100 %) kapacita</t>
  </si>
  <si>
    <t>skutečná (redukovaná) předpokládaná kapacita</t>
  </si>
  <si>
    <t>G</t>
  </si>
  <si>
    <t>T-I</t>
  </si>
  <si>
    <t>T-L</t>
  </si>
  <si>
    <t>E-E</t>
  </si>
  <si>
    <t>E-Z</t>
  </si>
  <si>
    <t>M</t>
  </si>
  <si>
    <t>součet</t>
  </si>
  <si>
    <t>pravděpod. skutečného využití 
(%)</t>
  </si>
  <si>
    <t>střední hodnota</t>
  </si>
  <si>
    <t>KAPACITA PLOCH BYDLENÍ A PLOCH SMÍŠENÝCH OBYTNÝCH - KAPACITA BYTŮ</t>
  </si>
  <si>
    <t>KAPACITA STABILIZOVANÝCH PLOCH BYDLENÍ A SMÍŠENÝCH OBYTNÝCH - KAPACITA BYTŮ</t>
  </si>
  <si>
    <t>Kapacita nezastavěných proluk ve stabilizovaných plochách</t>
  </si>
  <si>
    <t>Kapacita zahuštění stávající zástavby</t>
  </si>
  <si>
    <t>Kapacita stabilizovaných ploch se skládá z těchto dílčích kapacit počtu bytů (vždy při zohlednění prostorové regulace stanovené v návrhu územního plánu): (1) nezastavěné proluky ve stávající zástavbě (vymezené jako součást stabilizovaných ploch), (2) zahuštění stávající zástavby v rámci stabilizovaných ploch = dostavby/nástavby/přístavby stávající zástavby, vč. vestavby bytů do podkroví atp.</t>
  </si>
  <si>
    <t>způsob využití proluky</t>
  </si>
  <si>
    <t>č. parc. proluky</t>
  </si>
  <si>
    <t>Voděrady</t>
  </si>
  <si>
    <t>127/10</t>
  </si>
  <si>
    <t>71/24</t>
  </si>
  <si>
    <t>9/1</t>
  </si>
  <si>
    <t>Luštěnice</t>
  </si>
  <si>
    <t>289/54</t>
  </si>
  <si>
    <t>7/1</t>
  </si>
  <si>
    <t>12/1</t>
  </si>
  <si>
    <t>15/1</t>
  </si>
  <si>
    <t>37/1</t>
  </si>
  <si>
    <t>799</t>
  </si>
  <si>
    <t>800/2</t>
  </si>
  <si>
    <t>802/2</t>
  </si>
  <si>
    <t>802/3</t>
  </si>
  <si>
    <t>462/68</t>
  </si>
  <si>
    <t>462/65</t>
  </si>
  <si>
    <t>827/1,2</t>
  </si>
  <si>
    <t>63/49, 51</t>
  </si>
  <si>
    <r>
      <rPr>
        <b/>
        <i/>
        <sz val="8"/>
        <color theme="1"/>
        <rFont val="Calibri"/>
        <family val="2"/>
        <charset val="238"/>
        <scheme val="minor"/>
      </rPr>
      <t>RD</t>
    </r>
    <r>
      <rPr>
        <i/>
        <sz val="8"/>
        <color theme="1"/>
        <rFont val="Calibri"/>
        <family val="2"/>
        <charset val="238"/>
        <scheme val="minor"/>
      </rPr>
      <t xml:space="preserve">
podíl RD s potenciálem zvýšení o patro či nástavby podkroví 
(%)</t>
    </r>
  </si>
  <si>
    <r>
      <rPr>
        <b/>
        <i/>
        <sz val="8"/>
        <color theme="1"/>
        <rFont val="Calibri"/>
        <family val="2"/>
        <charset val="238"/>
        <scheme val="minor"/>
      </rPr>
      <t>RD</t>
    </r>
    <r>
      <rPr>
        <i/>
        <sz val="8"/>
        <color theme="1"/>
        <rFont val="Calibri"/>
        <family val="2"/>
        <charset val="238"/>
        <scheme val="minor"/>
      </rPr>
      <t xml:space="preserve">
počet RD s potenciálem zvýšení o patro či nástavby podkroví  </t>
    </r>
  </si>
  <si>
    <r>
      <rPr>
        <b/>
        <i/>
        <sz val="8"/>
        <color theme="1"/>
        <rFont val="Calibri"/>
        <family val="2"/>
        <charset val="238"/>
        <scheme val="minor"/>
      </rPr>
      <t>RD</t>
    </r>
    <r>
      <rPr>
        <i/>
        <sz val="8"/>
        <color theme="1"/>
        <rFont val="Calibri"/>
        <family val="2"/>
        <charset val="238"/>
        <scheme val="minor"/>
      </rPr>
      <t xml:space="preserve">
počet potenciálních nových bytů na 1 stávající RD</t>
    </r>
  </si>
  <si>
    <t>Počet BD dle SLDB 2011</t>
  </si>
  <si>
    <t>Počet RD dle SLDB 2011</t>
  </si>
  <si>
    <r>
      <rPr>
        <b/>
        <i/>
        <sz val="8"/>
        <color theme="1"/>
        <rFont val="Calibri"/>
        <family val="2"/>
        <charset val="238"/>
        <scheme val="minor"/>
      </rPr>
      <t>BD</t>
    </r>
    <r>
      <rPr>
        <i/>
        <sz val="8"/>
        <color theme="1"/>
        <rFont val="Calibri"/>
        <family val="2"/>
        <charset val="238"/>
        <scheme val="minor"/>
      </rPr>
      <t xml:space="preserve">
počet sekcí BD s potenciálem nástavby podkroví</t>
    </r>
  </si>
  <si>
    <r>
      <rPr>
        <b/>
        <i/>
        <sz val="8"/>
        <color theme="1"/>
        <rFont val="Calibri"/>
        <family val="2"/>
        <charset val="238"/>
        <scheme val="minor"/>
      </rPr>
      <t>BD</t>
    </r>
    <r>
      <rPr>
        <i/>
        <sz val="8"/>
        <color theme="1"/>
        <rFont val="Calibri"/>
        <family val="2"/>
        <charset val="238"/>
        <scheme val="minor"/>
      </rPr>
      <t xml:space="preserve">
počet bytů na  nástavbu podkroví na 
1 sekci BD</t>
    </r>
  </si>
  <si>
    <t xml:space="preserve">Zahuštění stávající zástavby se děje výstavbou, kterou jsou prováděny změny stávajících staveb (nástavby, přístavby, rekonstrukce neobydlených prostorů na byt), popř. jsou stávající stavby nahrazeny stavbami s vyšší obytnou kapacitou.
V Luštěnicích vykazují potenciál vestavby nových bytů do podkroví všechny bytové domy v ulici Nová, které mají valbové střechy. S ohledem na konstrukční omezení nelze očekávat realizaci nástaveb na panelových domech v Zelené ani na bodových bytových domech v ulici Sportovní a ani na bytových domech v Zelené. Potenciál zvýšení o patro vykazují dnes přízemní rodinné domy v plochách SV, potenciál vestavby podkroví vykazuje cca polovina všech rodinných domů v obci dle SLDB 2011 (u novějších rodinných domů postavených v uplynulých 10 letech nelze s ohledem na novost domů předpokládat jakékoli stavební zásahy, ani vestavby podkroví). </t>
  </si>
  <si>
    <t>Celkem byty v BD+RD - plochy změn:</t>
  </si>
  <si>
    <t>Celkem byty v BD+RD - zahuštění:</t>
  </si>
  <si>
    <t>Celkem byty v BD+RD - proluky:</t>
  </si>
  <si>
    <t>G - geometrické vlastnosti plochy - velikost plochy
T-I - vlastnosti napojení plochy na technickou infrastrukturu
T-L - střet plochy s limity využití území
E-E - ekologické zátěže plochy
E-Z - zástavba k asanaci v ploše
M - struktura majetkové držby v ploše</t>
  </si>
  <si>
    <t>Kapacita nezastavěných proluk ve stabilizovaných plochách byla zjištěna terénním průzkumem území a kalibrována průzkumem nad aktuální leteckou mapou.
Prolukou ve stávající zástavbě jsou všechny doposud nezastavěné pozemky, popř. pozemky velkých zahrad anebo pozemky natolik plošně malé, že jsou v návrhu územního plánu zahrnuté do stabilizovaných ploch, a které jsou přitom vhodné k nové zástavbě pro stanovený účel. Potenciální kapacitu nezastavěné proluky ve stabilizované ploše je tak možné kvalifikovaně odhadnout dle charakteru a struktury okolní zástavby, resp. dle prostorové regulace stanovené v územním plánu pro plochu s rozdílným způsobem využití, jíž je proluka součástí. Plošně rozsáhlejší proluky vymezené v územním plánu explicitně jako plochy přestavby jsou zahrnuté do kapacity ploch změn.</t>
  </si>
  <si>
    <t>Vyhodnocení kapacity zastavitelných ploch a ploch přestavby bydlení a smíšených obytných vymezených v návrhu ÚP.</t>
  </si>
  <si>
    <t>plocha vypuštěna po společném jednání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</si>
</sst>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vertAlign val="superscript"/>
      <sz val="8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vertAlign val="superscript"/>
      <sz val="8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</font>
    <font>
      <i/>
      <sz val="8"/>
      <name val="Calibri"/>
      <family val="2"/>
      <charset val="238"/>
    </font>
    <font>
      <b/>
      <i/>
      <sz val="8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trike/>
      <sz val="9"/>
      <color theme="0" tint="-0.34998626667073579"/>
      <name val="Calibri"/>
      <family val="2"/>
      <charset val="238"/>
      <scheme val="minor"/>
    </font>
    <font>
      <i/>
      <sz val="11"/>
      <color theme="0" tint="-0.34998626667073579"/>
      <name val="Calibri"/>
      <family val="2"/>
      <charset val="238"/>
      <scheme val="minor"/>
    </font>
    <font>
      <i/>
      <strike/>
      <sz val="11"/>
      <color theme="0" tint="-0.34998626667073579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2473A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5">
    <xf numFmtId="0" fontId="0" fillId="0" borderId="0" xfId="0"/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/>
    <xf numFmtId="2" fontId="19" fillId="0" borderId="0" xfId="0" applyNumberFormat="1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Fill="1"/>
    <xf numFmtId="2" fontId="19" fillId="0" borderId="0" xfId="0" applyNumberFormat="1" applyFont="1" applyAlignment="1">
      <alignment horizontal="right"/>
    </xf>
    <xf numFmtId="0" fontId="20" fillId="0" borderId="0" xfId="0" applyFont="1"/>
    <xf numFmtId="2" fontId="23" fillId="0" borderId="0" xfId="0" applyNumberFormat="1" applyFont="1" applyAlignment="1">
      <alignment horizontal="left"/>
    </xf>
    <xf numFmtId="0" fontId="19" fillId="0" borderId="0" xfId="0" applyFont="1" applyBorder="1"/>
    <xf numFmtId="0" fontId="0" fillId="0" borderId="0" xfId="0" applyBorder="1"/>
    <xf numFmtId="3" fontId="19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 horizontal="right"/>
    </xf>
    <xf numFmtId="2" fontId="32" fillId="0" borderId="0" xfId="0" applyNumberFormat="1" applyFont="1" applyFill="1" applyBorder="1" applyAlignment="1">
      <alignment horizontal="right" wrapText="1"/>
    </xf>
    <xf numFmtId="164" fontId="26" fillId="0" borderId="0" xfId="0" applyNumberFormat="1" applyFont="1" applyBorder="1" applyAlignment="1">
      <alignment horizontal="right" wrapText="1"/>
    </xf>
    <xf numFmtId="2" fontId="19" fillId="0" borderId="0" xfId="0" applyNumberFormat="1" applyFont="1" applyBorder="1" applyAlignment="1">
      <alignment horizontal="right" wrapText="1"/>
    </xf>
    <xf numFmtId="164" fontId="19" fillId="0" borderId="0" xfId="0" applyNumberFormat="1" applyFont="1" applyBorder="1" applyAlignment="1">
      <alignment horizontal="right" wrapText="1"/>
    </xf>
    <xf numFmtId="0" fontId="21" fillId="0" borderId="0" xfId="0" applyFont="1" applyAlignment="1">
      <alignment horizontal="right"/>
    </xf>
    <xf numFmtId="0" fontId="26" fillId="0" borderId="0" xfId="0" applyFont="1"/>
    <xf numFmtId="0" fontId="25" fillId="0" borderId="0" xfId="0" applyFont="1" applyAlignment="1">
      <alignment horizontal="right"/>
    </xf>
    <xf numFmtId="0" fontId="18" fillId="0" borderId="0" xfId="0" applyFont="1" applyFill="1"/>
    <xf numFmtId="0" fontId="18" fillId="0" borderId="0" xfId="0" applyFont="1" applyFill="1" applyBorder="1"/>
    <xf numFmtId="1" fontId="19" fillId="0" borderId="0" xfId="0" applyNumberFormat="1" applyFont="1" applyBorder="1" applyAlignment="1">
      <alignment horizontal="right" wrapText="1"/>
    </xf>
    <xf numFmtId="2" fontId="18" fillId="0" borderId="12" xfId="0" applyNumberFormat="1" applyFont="1" applyBorder="1" applyAlignment="1">
      <alignment horizontal="left" wrapText="1"/>
    </xf>
    <xf numFmtId="2" fontId="18" fillId="0" borderId="12" xfId="0" applyNumberFormat="1" applyFont="1" applyBorder="1" applyAlignment="1">
      <alignment horizontal="right" wrapText="1"/>
    </xf>
    <xf numFmtId="1" fontId="19" fillId="34" borderId="12" xfId="0" applyNumberFormat="1" applyFont="1" applyFill="1" applyBorder="1" applyAlignment="1">
      <alignment horizontal="left"/>
    </xf>
    <xf numFmtId="1" fontId="19" fillId="0" borderId="12" xfId="0" applyNumberFormat="1" applyFont="1" applyBorder="1" applyAlignment="1">
      <alignment horizontal="left"/>
    </xf>
    <xf numFmtId="3" fontId="19" fillId="0" borderId="12" xfId="0" applyNumberFormat="1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2" fontId="19" fillId="0" borderId="12" xfId="0" applyNumberFormat="1" applyFont="1" applyBorder="1" applyAlignment="1">
      <alignment horizontal="right" wrapText="1"/>
    </xf>
    <xf numFmtId="164" fontId="19" fillId="0" borderId="12" xfId="0" applyNumberFormat="1" applyFont="1" applyBorder="1" applyAlignment="1">
      <alignment horizontal="right" wrapText="1"/>
    </xf>
    <xf numFmtId="1" fontId="19" fillId="0" borderId="12" xfId="0" applyNumberFormat="1" applyFont="1" applyBorder="1" applyAlignment="1">
      <alignment horizontal="right" wrapText="1"/>
    </xf>
    <xf numFmtId="164" fontId="20" fillId="0" borderId="12" xfId="0" applyNumberFormat="1" applyFont="1" applyBorder="1" applyAlignment="1">
      <alignment horizontal="right" wrapText="1"/>
    </xf>
    <xf numFmtId="0" fontId="19" fillId="0" borderId="12" xfId="0" applyFont="1" applyFill="1" applyBorder="1"/>
    <xf numFmtId="165" fontId="19" fillId="36" borderId="12" xfId="0" applyNumberFormat="1" applyFont="1" applyFill="1" applyBorder="1"/>
    <xf numFmtId="164" fontId="19" fillId="0" borderId="12" xfId="0" applyNumberFormat="1" applyFont="1" applyBorder="1" applyAlignment="1">
      <alignment horizontal="right"/>
    </xf>
    <xf numFmtId="3" fontId="19" fillId="0" borderId="12" xfId="0" applyNumberFormat="1" applyFont="1" applyBorder="1" applyAlignment="1">
      <alignment horizontal="right" wrapText="1"/>
    </xf>
    <xf numFmtId="164" fontId="19" fillId="0" borderId="12" xfId="0" applyNumberFormat="1" applyFont="1" applyBorder="1"/>
    <xf numFmtId="164" fontId="26" fillId="0" borderId="12" xfId="0" applyNumberFormat="1" applyFont="1" applyBorder="1" applyAlignment="1">
      <alignment horizontal="right" wrapText="1"/>
    </xf>
    <xf numFmtId="1" fontId="19" fillId="35" borderId="12" xfId="0" applyNumberFormat="1" applyFont="1" applyFill="1" applyBorder="1" applyAlignment="1">
      <alignment horizontal="left"/>
    </xf>
    <xf numFmtId="1" fontId="19" fillId="0" borderId="12" xfId="0" applyNumberFormat="1" applyFont="1" applyBorder="1" applyAlignment="1">
      <alignment horizontal="right"/>
    </xf>
    <xf numFmtId="2" fontId="29" fillId="0" borderId="0" xfId="0" applyNumberFormat="1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right" wrapText="1"/>
    </xf>
    <xf numFmtId="2" fontId="18" fillId="0" borderId="0" xfId="0" applyNumberFormat="1" applyFont="1" applyFill="1" applyBorder="1" applyAlignment="1">
      <alignment horizontal="right" wrapText="1"/>
    </xf>
    <xf numFmtId="2" fontId="19" fillId="0" borderId="0" xfId="0" applyNumberFormat="1" applyFont="1" applyFill="1" applyBorder="1" applyAlignment="1">
      <alignment horizontal="right" wrapText="1"/>
    </xf>
    <xf numFmtId="164" fontId="19" fillId="0" borderId="0" xfId="0" applyNumberFormat="1" applyFont="1" applyFill="1" applyBorder="1" applyAlignment="1">
      <alignment horizontal="right" wrapText="1"/>
    </xf>
    <xf numFmtId="1" fontId="19" fillId="0" borderId="0" xfId="0" applyNumberFormat="1" applyFont="1" applyFill="1" applyBorder="1" applyAlignment="1">
      <alignment horizontal="right" wrapText="1"/>
    </xf>
    <xf numFmtId="2" fontId="24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 wrapText="1"/>
    </xf>
    <xf numFmtId="164" fontId="26" fillId="0" borderId="0" xfId="0" applyNumberFormat="1" applyFont="1" applyFill="1" applyBorder="1" applyAlignment="1">
      <alignment horizontal="right"/>
    </xf>
    <xf numFmtId="1" fontId="19" fillId="33" borderId="12" xfId="0" applyNumberFormat="1" applyFont="1" applyFill="1" applyBorder="1" applyAlignment="1">
      <alignment horizontal="left"/>
    </xf>
    <xf numFmtId="3" fontId="19" fillId="0" borderId="12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 horizontal="right" wrapText="1"/>
    </xf>
    <xf numFmtId="164" fontId="19" fillId="0" borderId="12" xfId="0" applyNumberFormat="1" applyFont="1" applyFill="1" applyBorder="1"/>
    <xf numFmtId="164" fontId="19" fillId="0" borderId="12" xfId="0" applyNumberFormat="1" applyFont="1" applyFill="1" applyBorder="1" applyAlignment="1">
      <alignment horizontal="right" wrapText="1"/>
    </xf>
    <xf numFmtId="164" fontId="19" fillId="0" borderId="12" xfId="0" applyNumberFormat="1" applyFont="1" applyFill="1" applyBorder="1" applyAlignment="1">
      <alignment horizontal="right"/>
    </xf>
    <xf numFmtId="2" fontId="32" fillId="0" borderId="12" xfId="0" applyNumberFormat="1" applyFont="1" applyFill="1" applyBorder="1" applyAlignment="1">
      <alignment horizontal="right" wrapText="1"/>
    </xf>
    <xf numFmtId="164" fontId="34" fillId="38" borderId="12" xfId="0" applyNumberFormat="1" applyFont="1" applyFill="1" applyBorder="1" applyAlignment="1">
      <alignment horizontal="right" wrapText="1"/>
    </xf>
    <xf numFmtId="2" fontId="24" fillId="36" borderId="12" xfId="0" applyNumberFormat="1" applyFont="1" applyFill="1" applyBorder="1" applyAlignment="1">
      <alignment horizontal="right" wrapText="1"/>
    </xf>
    <xf numFmtId="165" fontId="19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horizontal="right"/>
    </xf>
    <xf numFmtId="2" fontId="19" fillId="0" borderId="12" xfId="0" applyNumberFormat="1" applyFont="1" applyFill="1" applyBorder="1" applyAlignment="1">
      <alignment horizontal="right"/>
    </xf>
    <xf numFmtId="165" fontId="19" fillId="0" borderId="12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2" fontId="18" fillId="0" borderId="0" xfId="0" applyNumberFormat="1" applyFont="1" applyBorder="1" applyAlignment="1">
      <alignment horizontal="left"/>
    </xf>
    <xf numFmtId="2" fontId="18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left"/>
    </xf>
    <xf numFmtId="1" fontId="19" fillId="0" borderId="0" xfId="0" applyNumberFormat="1" applyFont="1" applyBorder="1" applyAlignment="1">
      <alignment horizontal="left"/>
    </xf>
    <xf numFmtId="1" fontId="19" fillId="38" borderId="12" xfId="0" applyNumberFormat="1" applyFont="1" applyFill="1" applyBorder="1" applyAlignment="1">
      <alignment horizontal="left"/>
    </xf>
    <xf numFmtId="1" fontId="19" fillId="0" borderId="12" xfId="0" applyNumberFormat="1" applyFont="1" applyFill="1" applyBorder="1" applyAlignment="1">
      <alignment horizontal="left"/>
    </xf>
    <xf numFmtId="1" fontId="19" fillId="0" borderId="12" xfId="0" applyNumberFormat="1" applyFont="1" applyFill="1" applyBorder="1" applyAlignment="1">
      <alignment horizontal="right"/>
    </xf>
    <xf numFmtId="1" fontId="19" fillId="40" borderId="12" xfId="0" applyNumberFormat="1" applyFont="1" applyFill="1" applyBorder="1" applyAlignment="1">
      <alignment horizontal="left"/>
    </xf>
    <xf numFmtId="1" fontId="19" fillId="41" borderId="12" xfId="0" applyNumberFormat="1" applyFont="1" applyFill="1" applyBorder="1" applyAlignment="1">
      <alignment horizontal="left"/>
    </xf>
    <xf numFmtId="2" fontId="30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horizontal="right"/>
    </xf>
    <xf numFmtId="1" fontId="34" fillId="0" borderId="12" xfId="0" applyNumberFormat="1" applyFont="1" applyBorder="1" applyAlignment="1">
      <alignment horizontal="right"/>
    </xf>
    <xf numFmtId="2" fontId="30" fillId="0" borderId="0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right"/>
    </xf>
    <xf numFmtId="3" fontId="25" fillId="0" borderId="19" xfId="0" applyNumberFormat="1" applyFont="1" applyFill="1" applyBorder="1" applyAlignment="1">
      <alignment horizontal="right"/>
    </xf>
    <xf numFmtId="1" fontId="19" fillId="36" borderId="12" xfId="0" applyNumberFormat="1" applyFont="1" applyFill="1" applyBorder="1" applyAlignment="1">
      <alignment horizontal="right"/>
    </xf>
    <xf numFmtId="1" fontId="21" fillId="36" borderId="12" xfId="0" applyNumberFormat="1" applyFont="1" applyFill="1" applyBorder="1" applyAlignment="1">
      <alignment horizontal="right"/>
    </xf>
    <xf numFmtId="1" fontId="21" fillId="36" borderId="20" xfId="0" applyNumberFormat="1" applyFont="1" applyFill="1" applyBorder="1" applyAlignment="1">
      <alignment horizontal="right"/>
    </xf>
    <xf numFmtId="2" fontId="18" fillId="0" borderId="13" xfId="0" applyNumberFormat="1" applyFont="1" applyFill="1" applyBorder="1" applyAlignment="1">
      <alignment horizontal="right"/>
    </xf>
    <xf numFmtId="1" fontId="20" fillId="36" borderId="12" xfId="0" applyNumberFormat="1" applyFont="1" applyFill="1" applyBorder="1" applyAlignment="1">
      <alignment horizontal="right"/>
    </xf>
    <xf numFmtId="3" fontId="19" fillId="0" borderId="0" xfId="0" applyNumberFormat="1" applyFont="1" applyBorder="1"/>
    <xf numFmtId="3" fontId="34" fillId="0" borderId="0" xfId="0" applyNumberFormat="1" applyFont="1" applyBorder="1"/>
    <xf numFmtId="0" fontId="21" fillId="0" borderId="0" xfId="0" applyFont="1" applyBorder="1" applyAlignment="1">
      <alignment horizontal="right"/>
    </xf>
    <xf numFmtId="1" fontId="19" fillId="39" borderId="12" xfId="0" applyNumberFormat="1" applyFont="1" applyFill="1" applyBorder="1" applyAlignment="1">
      <alignment horizontal="left"/>
    </xf>
    <xf numFmtId="1" fontId="19" fillId="37" borderId="12" xfId="0" applyNumberFormat="1" applyFont="1" applyFill="1" applyBorder="1" applyAlignment="1">
      <alignment horizontal="left"/>
    </xf>
    <xf numFmtId="0" fontId="35" fillId="0" borderId="12" xfId="0" applyFont="1" applyBorder="1" applyAlignment="1">
      <alignment horizontal="left"/>
    </xf>
    <xf numFmtId="2" fontId="29" fillId="0" borderId="0" xfId="0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3" fontId="19" fillId="0" borderId="16" xfId="0" applyNumberFormat="1" applyFont="1" applyBorder="1" applyAlignment="1">
      <alignment horizontal="right" wrapText="1"/>
    </xf>
    <xf numFmtId="165" fontId="19" fillId="36" borderId="18" xfId="0" applyNumberFormat="1" applyFont="1" applyFill="1" applyBorder="1"/>
    <xf numFmtId="3" fontId="30" fillId="0" borderId="0" xfId="0" applyNumberFormat="1" applyFont="1" applyFill="1" applyBorder="1" applyAlignment="1">
      <alignment horizontal="right" wrapText="1"/>
    </xf>
    <xf numFmtId="2" fontId="29" fillId="0" borderId="17" xfId="0" applyNumberFormat="1" applyFont="1" applyFill="1" applyBorder="1" applyAlignment="1">
      <alignment horizontal="left"/>
    </xf>
    <xf numFmtId="2" fontId="18" fillId="0" borderId="17" xfId="0" applyNumberFormat="1" applyFont="1" applyFill="1" applyBorder="1" applyAlignment="1">
      <alignment horizontal="left" wrapText="1"/>
    </xf>
    <xf numFmtId="2" fontId="18" fillId="0" borderId="17" xfId="0" applyNumberFormat="1" applyFont="1" applyFill="1" applyBorder="1" applyAlignment="1">
      <alignment horizontal="right" wrapText="1"/>
    </xf>
    <xf numFmtId="2" fontId="30" fillId="0" borderId="17" xfId="0" applyNumberFormat="1" applyFont="1" applyFill="1" applyBorder="1" applyAlignment="1">
      <alignment horizontal="right" wrapText="1"/>
    </xf>
    <xf numFmtId="2" fontId="24" fillId="0" borderId="17" xfId="0" applyNumberFormat="1" applyFont="1" applyFill="1" applyBorder="1" applyAlignment="1">
      <alignment horizontal="right" wrapText="1"/>
    </xf>
    <xf numFmtId="2" fontId="24" fillId="0" borderId="17" xfId="0" applyNumberFormat="1" applyFont="1" applyFill="1" applyBorder="1" applyAlignment="1">
      <alignment horizontal="right"/>
    </xf>
    <xf numFmtId="2" fontId="18" fillId="0" borderId="17" xfId="0" applyNumberFormat="1" applyFont="1" applyFill="1" applyBorder="1" applyAlignment="1">
      <alignment horizontal="right"/>
    </xf>
    <xf numFmtId="2" fontId="29" fillId="0" borderId="21" xfId="0" applyNumberFormat="1" applyFont="1" applyBorder="1" applyAlignment="1">
      <alignment horizontal="left"/>
    </xf>
    <xf numFmtId="2" fontId="27" fillId="0" borderId="0" xfId="0" applyNumberFormat="1" applyFont="1" applyBorder="1" applyAlignment="1">
      <alignment horizontal="left"/>
    </xf>
    <xf numFmtId="0" fontId="28" fillId="0" borderId="0" xfId="0" applyFont="1" applyBorder="1" applyAlignment="1"/>
    <xf numFmtId="2" fontId="18" fillId="0" borderId="22" xfId="0" applyNumberFormat="1" applyFont="1" applyBorder="1" applyAlignment="1">
      <alignment horizontal="left" wrapText="1"/>
    </xf>
    <xf numFmtId="2" fontId="18" fillId="0" borderId="22" xfId="0" applyNumberFormat="1" applyFont="1" applyBorder="1" applyAlignment="1">
      <alignment horizontal="right" wrapText="1"/>
    </xf>
    <xf numFmtId="2" fontId="30" fillId="0" borderId="22" xfId="0" applyNumberFormat="1" applyFont="1" applyBorder="1" applyAlignment="1">
      <alignment horizontal="right" wrapText="1"/>
    </xf>
    <xf numFmtId="2" fontId="24" fillId="38" borderId="22" xfId="0" applyNumberFormat="1" applyFont="1" applyFill="1" applyBorder="1" applyAlignment="1">
      <alignment horizontal="right" wrapText="1"/>
    </xf>
    <xf numFmtId="2" fontId="24" fillId="36" borderId="22" xfId="0" applyNumberFormat="1" applyFont="1" applyFill="1" applyBorder="1" applyAlignment="1">
      <alignment horizontal="right" wrapText="1"/>
    </xf>
    <xf numFmtId="0" fontId="36" fillId="0" borderId="12" xfId="0" applyFont="1" applyBorder="1"/>
    <xf numFmtId="0" fontId="37" fillId="0" borderId="12" xfId="0" applyFont="1" applyBorder="1"/>
    <xf numFmtId="2" fontId="38" fillId="0" borderId="12" xfId="0" applyNumberFormat="1" applyFont="1" applyBorder="1" applyAlignment="1">
      <alignment horizontal="right" wrapText="1"/>
    </xf>
    <xf numFmtId="0" fontId="38" fillId="0" borderId="12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2" xfId="0" applyFont="1" applyBorder="1" applyAlignment="1">
      <alignment horizontal="right" wrapText="1"/>
    </xf>
    <xf numFmtId="2" fontId="40" fillId="38" borderId="12" xfId="0" applyNumberFormat="1" applyFont="1" applyFill="1" applyBorder="1" applyAlignment="1">
      <alignment horizontal="right" wrapText="1"/>
    </xf>
    <xf numFmtId="2" fontId="40" fillId="36" borderId="12" xfId="0" applyNumberFormat="1" applyFont="1" applyFill="1" applyBorder="1" applyAlignment="1">
      <alignment horizontal="right" wrapText="1"/>
    </xf>
    <xf numFmtId="0" fontId="37" fillId="42" borderId="12" xfId="0" applyFont="1" applyFill="1" applyBorder="1"/>
    <xf numFmtId="0" fontId="36" fillId="42" borderId="12" xfId="0" applyFont="1" applyFill="1" applyBorder="1"/>
    <xf numFmtId="0" fontId="34" fillId="0" borderId="12" xfId="0" applyFont="1" applyBorder="1"/>
    <xf numFmtId="0" fontId="34" fillId="42" borderId="12" xfId="0" applyFont="1" applyFill="1" applyBorder="1"/>
    <xf numFmtId="0" fontId="34" fillId="0" borderId="12" xfId="0" applyFont="1" applyFill="1" applyBorder="1"/>
    <xf numFmtId="0" fontId="34" fillId="0" borderId="0" xfId="0" applyFont="1" applyBorder="1"/>
    <xf numFmtId="0" fontId="34" fillId="42" borderId="16" xfId="0" applyFont="1" applyFill="1" applyBorder="1"/>
    <xf numFmtId="0" fontId="34" fillId="0" borderId="20" xfId="0" applyFont="1" applyFill="1" applyBorder="1"/>
    <xf numFmtId="0" fontId="34" fillId="0" borderId="22" xfId="0" applyFont="1" applyFill="1" applyBorder="1"/>
    <xf numFmtId="0" fontId="20" fillId="0" borderId="0" xfId="0" applyFont="1" applyFill="1"/>
    <xf numFmtId="0" fontId="20" fillId="0" borderId="12" xfId="0" applyFont="1" applyBorder="1"/>
    <xf numFmtId="0" fontId="18" fillId="0" borderId="12" xfId="0" applyFont="1" applyBorder="1"/>
    <xf numFmtId="164" fontId="19" fillId="36" borderId="12" xfId="0" applyNumberFormat="1" applyFont="1" applyFill="1" applyBorder="1"/>
    <xf numFmtId="164" fontId="19" fillId="38" borderId="12" xfId="0" applyNumberFormat="1" applyFont="1" applyFill="1" applyBorder="1"/>
    <xf numFmtId="0" fontId="42" fillId="0" borderId="0" xfId="0" applyFont="1"/>
    <xf numFmtId="0" fontId="44" fillId="0" borderId="0" xfId="0" applyFont="1" applyBorder="1"/>
    <xf numFmtId="2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42" fillId="0" borderId="0" xfId="0" applyFont="1" applyBorder="1" applyAlignment="1">
      <alignment horizontal="left"/>
    </xf>
    <xf numFmtId="0" fontId="19" fillId="0" borderId="12" xfId="0" applyFont="1" applyFill="1" applyBorder="1" applyAlignment="1">
      <alignment horizontal="right"/>
    </xf>
    <xf numFmtId="49" fontId="19" fillId="0" borderId="12" xfId="0" applyNumberFormat="1" applyFont="1" applyFill="1" applyBorder="1" applyAlignment="1">
      <alignment horizontal="left"/>
    </xf>
    <xf numFmtId="2" fontId="33" fillId="0" borderId="0" xfId="0" applyNumberFormat="1" applyFont="1" applyBorder="1" applyAlignment="1">
      <alignment horizontal="left"/>
    </xf>
    <xf numFmtId="3" fontId="33" fillId="0" borderId="0" xfId="0" applyNumberFormat="1" applyFont="1" applyBorder="1" applyAlignment="1">
      <alignment horizontal="right"/>
    </xf>
    <xf numFmtId="2" fontId="33" fillId="0" borderId="0" xfId="0" applyNumberFormat="1" applyFont="1" applyBorder="1" applyAlignment="1">
      <alignment horizontal="right" wrapText="1"/>
    </xf>
    <xf numFmtId="164" fontId="33" fillId="0" borderId="0" xfId="0" applyNumberFormat="1" applyFont="1" applyBorder="1" applyAlignment="1">
      <alignment horizontal="right" wrapText="1"/>
    </xf>
    <xf numFmtId="1" fontId="33" fillId="0" borderId="0" xfId="0" applyNumberFormat="1" applyFont="1" applyBorder="1" applyAlignment="1">
      <alignment horizontal="right" wrapText="1"/>
    </xf>
    <xf numFmtId="0" fontId="29" fillId="0" borderId="0" xfId="0" applyFont="1" applyBorder="1" applyAlignment="1">
      <alignment horizontal="right"/>
    </xf>
    <xf numFmtId="1" fontId="29" fillId="0" borderId="0" xfId="0" applyNumberFormat="1" applyFont="1" applyBorder="1"/>
    <xf numFmtId="164" fontId="33" fillId="0" borderId="0" xfId="0" applyNumberFormat="1" applyFont="1" applyBorder="1"/>
    <xf numFmtId="1" fontId="29" fillId="0" borderId="12" xfId="0" applyNumberFormat="1" applyFont="1" applyBorder="1"/>
    <xf numFmtId="0" fontId="33" fillId="0" borderId="0" xfId="0" applyFont="1"/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164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Border="1"/>
    <xf numFmtId="2" fontId="45" fillId="0" borderId="10" xfId="0" applyNumberFormat="1" applyFont="1" applyFill="1" applyBorder="1" applyAlignment="1">
      <alignment horizontal="right" wrapText="1"/>
    </xf>
    <xf numFmtId="0" fontId="0" fillId="0" borderId="0" xfId="0" applyFont="1"/>
    <xf numFmtId="0" fontId="19" fillId="0" borderId="12" xfId="0" applyFont="1" applyBorder="1"/>
    <xf numFmtId="1" fontId="19" fillId="38" borderId="12" xfId="0" applyNumberFormat="1" applyFont="1" applyFill="1" applyBorder="1" applyAlignment="1">
      <alignment horizontal="right"/>
    </xf>
    <xf numFmtId="1" fontId="19" fillId="36" borderId="12" xfId="0" applyNumberFormat="1" applyFont="1" applyFill="1" applyBorder="1"/>
    <xf numFmtId="1" fontId="19" fillId="38" borderId="12" xfId="0" applyNumberFormat="1" applyFont="1" applyFill="1" applyBorder="1"/>
    <xf numFmtId="0" fontId="16" fillId="0" borderId="0" xfId="0" applyFont="1" applyBorder="1" applyAlignment="1">
      <alignment horizontal="right"/>
    </xf>
    <xf numFmtId="2" fontId="45" fillId="0" borderId="0" xfId="0" applyNumberFormat="1" applyFont="1" applyFill="1" applyBorder="1" applyAlignment="1">
      <alignment horizontal="right" wrapText="1"/>
    </xf>
    <xf numFmtId="1" fontId="16" fillId="0" borderId="0" xfId="0" applyNumberFormat="1" applyFont="1" applyBorder="1" applyAlignment="1"/>
    <xf numFmtId="1" fontId="29" fillId="38" borderId="20" xfId="0" applyNumberFormat="1" applyFont="1" applyFill="1" applyBorder="1" applyAlignment="1">
      <alignment horizontal="right" wrapText="1"/>
    </xf>
    <xf numFmtId="1" fontId="29" fillId="36" borderId="20" xfId="0" applyNumberFormat="1" applyFont="1" applyFill="1" applyBorder="1"/>
    <xf numFmtId="2" fontId="45" fillId="0" borderId="16" xfId="0" applyNumberFormat="1" applyFont="1" applyFill="1" applyBorder="1" applyAlignment="1">
      <alignment horizontal="right" wrapText="1"/>
    </xf>
    <xf numFmtId="1" fontId="25" fillId="0" borderId="18" xfId="0" applyNumberFormat="1" applyFont="1" applyBorder="1" applyAlignment="1"/>
    <xf numFmtId="0" fontId="41" fillId="0" borderId="0" xfId="0" applyFont="1" applyBorder="1" applyAlignment="1">
      <alignment horizontal="right"/>
    </xf>
    <xf numFmtId="1" fontId="41" fillId="0" borderId="11" xfId="0" applyNumberFormat="1" applyFont="1" applyBorder="1" applyAlignment="1"/>
    <xf numFmtId="1" fontId="41" fillId="0" borderId="18" xfId="0" applyNumberFormat="1" applyFont="1" applyBorder="1" applyAlignment="1"/>
    <xf numFmtId="3" fontId="34" fillId="43" borderId="12" xfId="0" applyNumberFormat="1" applyFont="1" applyFill="1" applyBorder="1" applyAlignment="1">
      <alignment horizontal="right"/>
    </xf>
    <xf numFmtId="1" fontId="34" fillId="43" borderId="12" xfId="0" applyNumberFormat="1" applyFont="1" applyFill="1" applyBorder="1" applyAlignment="1">
      <alignment horizontal="right"/>
    </xf>
    <xf numFmtId="3" fontId="19" fillId="43" borderId="12" xfId="0" applyNumberFormat="1" applyFont="1" applyFill="1" applyBorder="1" applyAlignment="1">
      <alignment horizontal="right"/>
    </xf>
    <xf numFmtId="165" fontId="19" fillId="43" borderId="12" xfId="0" applyNumberFormat="1" applyFont="1" applyFill="1" applyBorder="1" applyAlignment="1">
      <alignment horizontal="right"/>
    </xf>
    <xf numFmtId="1" fontId="19" fillId="43" borderId="12" xfId="0" applyNumberFormat="1" applyFont="1" applyFill="1" applyBorder="1" applyAlignment="1">
      <alignment horizontal="right"/>
    </xf>
    <xf numFmtId="0" fontId="46" fillId="0" borderId="0" xfId="0" applyFont="1"/>
    <xf numFmtId="1" fontId="46" fillId="35" borderId="12" xfId="0" applyNumberFormat="1" applyFont="1" applyFill="1" applyBorder="1" applyAlignment="1">
      <alignment horizontal="left"/>
    </xf>
    <xf numFmtId="1" fontId="46" fillId="0" borderId="12" xfId="0" applyNumberFormat="1" applyFont="1" applyBorder="1" applyAlignment="1">
      <alignment horizontal="left"/>
    </xf>
    <xf numFmtId="0" fontId="46" fillId="0" borderId="12" xfId="0" applyFont="1" applyBorder="1"/>
    <xf numFmtId="0" fontId="46" fillId="0" borderId="20" xfId="0" applyFont="1" applyFill="1" applyBorder="1"/>
    <xf numFmtId="0" fontId="47" fillId="0" borderId="0" xfId="0" applyFont="1"/>
    <xf numFmtId="0" fontId="48" fillId="0" borderId="0" xfId="0" applyFont="1"/>
    <xf numFmtId="0" fontId="26" fillId="0" borderId="0" xfId="0" applyFont="1" applyFill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2" fontId="41" fillId="0" borderId="13" xfId="0" applyNumberFormat="1" applyFont="1" applyBorder="1" applyAlignment="1">
      <alignment horizontal="left"/>
    </xf>
    <xf numFmtId="0" fontId="42" fillId="0" borderId="14" xfId="0" applyFont="1" applyBorder="1" applyAlignment="1"/>
    <xf numFmtId="0" fontId="42" fillId="0" borderId="15" xfId="0" applyFont="1" applyBorder="1" applyAlignment="1"/>
    <xf numFmtId="0" fontId="16" fillId="0" borderId="10" xfId="0" applyNumberFormat="1" applyFont="1" applyBorder="1" applyAlignment="1">
      <alignment horizontal="center"/>
    </xf>
    <xf numFmtId="0" fontId="16" fillId="0" borderId="23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2" fontId="43" fillId="0" borderId="0" xfId="0" applyNumberFormat="1" applyFont="1" applyBorder="1" applyAlignment="1">
      <alignment horizontal="left"/>
    </xf>
    <xf numFmtId="0" fontId="44" fillId="0" borderId="0" xfId="0" applyFont="1" applyBorder="1" applyAlignment="1"/>
    <xf numFmtId="2" fontId="41" fillId="0" borderId="0" xfId="0" applyNumberFormat="1" applyFont="1" applyBorder="1" applyAlignment="1">
      <alignment horizontal="left"/>
    </xf>
    <xf numFmtId="0" fontId="42" fillId="0" borderId="0" xfId="0" applyFont="1" applyBorder="1" applyAlignment="1"/>
    <xf numFmtId="2" fontId="19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2" fontId="26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 wrapText="1"/>
    </xf>
    <xf numFmtId="2" fontId="26" fillId="0" borderId="0" xfId="0" applyNumberFormat="1" applyFont="1" applyAlignment="1">
      <alignment horizontal="left" wrapText="1"/>
    </xf>
    <xf numFmtId="0" fontId="26" fillId="0" borderId="0" xfId="0" applyFont="1" applyAlignment="1">
      <alignment wrapText="1"/>
    </xf>
    <xf numFmtId="0" fontId="0" fillId="0" borderId="0" xfId="0" applyAlignment="1"/>
    <xf numFmtId="2" fontId="26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2" fontId="27" fillId="0" borderId="0" xfId="0" applyNumberFormat="1" applyFont="1" applyBorder="1" applyAlignment="1">
      <alignment horizontal="left"/>
    </xf>
    <xf numFmtId="0" fontId="0" fillId="0" borderId="0" xfId="0" applyBorder="1" applyAlignment="1"/>
    <xf numFmtId="0" fontId="26" fillId="0" borderId="0" xfId="0" applyFont="1" applyBorder="1" applyAlignment="1">
      <alignment wrapText="1"/>
    </xf>
    <xf numFmtId="2" fontId="18" fillId="0" borderId="0" xfId="0" applyNumberFormat="1" applyFont="1" applyBorder="1" applyAlignment="1">
      <alignment horizontal="left" wrapText="1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996633"/>
      <color rgb="FFFF6699"/>
      <color rgb="FFFF3399"/>
      <color rgb="FFFF99FF"/>
      <color rgb="FFFF8B8B"/>
      <color rgb="FFF2473A"/>
      <color rgb="FFFF3737"/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97"/>
  <sheetViews>
    <sheetView tabSelected="1" topLeftCell="A10" zoomScale="85" zoomScaleNormal="85" workbookViewId="0">
      <selection activeCell="F23" sqref="F23"/>
    </sheetView>
  </sheetViews>
  <sheetFormatPr defaultColWidth="10.7109375" defaultRowHeight="15" x14ac:dyDescent="0.25"/>
  <cols>
    <col min="1" max="1" width="9.85546875" style="1" customWidth="1"/>
    <col min="2" max="2" width="7.28515625" style="1" customWidth="1"/>
    <col min="3" max="3" width="7" style="2" customWidth="1"/>
    <col min="4" max="4" width="9.7109375" style="2" customWidth="1"/>
    <col min="5" max="6" width="8.28515625" style="2" customWidth="1"/>
    <col min="7" max="7" width="6.42578125" style="3" customWidth="1"/>
    <col min="8" max="8" width="8.28515625" style="3" customWidth="1"/>
    <col min="9" max="9" width="9.7109375" style="3" customWidth="1"/>
    <col min="10" max="11" width="10" style="3" customWidth="1"/>
    <col min="12" max="12" width="8" style="3" customWidth="1"/>
    <col min="13" max="13" width="9.28515625" style="3" customWidth="1"/>
    <col min="14" max="14" width="11.42578125" style="3" customWidth="1"/>
    <col min="15" max="15" width="10.28515625" customWidth="1"/>
    <col min="16" max="16" width="10" customWidth="1"/>
    <col min="17" max="17" width="10.42578125" customWidth="1"/>
    <col min="18" max="20" width="9" customWidth="1"/>
    <col min="21" max="21" width="9.85546875" customWidth="1"/>
    <col min="22" max="22" width="7.5703125" customWidth="1"/>
    <col min="23" max="23" width="2.5703125" customWidth="1"/>
    <col min="24" max="29" width="3.28515625" customWidth="1"/>
    <col min="30" max="30" width="5.42578125" customWidth="1"/>
    <col min="31" max="31" width="9" customWidth="1"/>
    <col min="32" max="33" width="9.140625" customWidth="1"/>
  </cols>
  <sheetData>
    <row r="1" spans="1:33" s="138" customFormat="1" ht="23.25" x14ac:dyDescent="0.35">
      <c r="A1" s="198" t="s">
        <v>127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2" spans="1:33" s="13" customFormat="1" ht="5.25" customHeight="1" x14ac:dyDescent="0.25">
      <c r="A2" s="139"/>
      <c r="B2" s="139"/>
      <c r="C2" s="140"/>
      <c r="D2" s="140"/>
      <c r="E2" s="140"/>
      <c r="F2" s="140"/>
      <c r="G2" s="141"/>
      <c r="H2" s="141"/>
      <c r="I2" s="141"/>
      <c r="J2" s="141"/>
      <c r="K2" s="141"/>
      <c r="L2" s="141"/>
      <c r="M2" s="141"/>
      <c r="N2" s="141"/>
    </row>
    <row r="3" spans="1:33" s="13" customFormat="1" ht="18.75" x14ac:dyDescent="0.3">
      <c r="A3" s="200" t="s">
        <v>128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</row>
    <row r="4" spans="1:33" s="13" customFormat="1" ht="5.25" customHeight="1" x14ac:dyDescent="0.25">
      <c r="A4" s="139"/>
      <c r="B4" s="139"/>
      <c r="C4" s="140"/>
      <c r="D4" s="140"/>
      <c r="E4" s="140"/>
      <c r="F4" s="140"/>
      <c r="G4" s="141"/>
      <c r="H4" s="141"/>
      <c r="I4" s="141"/>
      <c r="J4" s="141"/>
      <c r="K4" s="141"/>
      <c r="L4" s="141"/>
      <c r="M4" s="141"/>
      <c r="N4" s="141"/>
    </row>
    <row r="5" spans="1:33" s="8" customFormat="1" ht="24.75" customHeight="1" x14ac:dyDescent="0.2">
      <c r="A5" s="202" t="s">
        <v>131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</row>
    <row r="6" spans="1:33" s="13" customFormat="1" ht="5.25" customHeight="1" x14ac:dyDescent="0.25">
      <c r="A6" s="139"/>
      <c r="B6" s="139"/>
      <c r="C6" s="140"/>
      <c r="D6" s="140"/>
      <c r="E6" s="140"/>
      <c r="F6" s="140"/>
      <c r="G6" s="141"/>
      <c r="H6" s="141"/>
      <c r="I6" s="141"/>
      <c r="J6" s="141"/>
      <c r="K6" s="141"/>
      <c r="L6" s="141"/>
      <c r="M6" s="141"/>
      <c r="N6" s="141"/>
    </row>
    <row r="7" spans="1:33" s="13" customFormat="1" ht="18.75" x14ac:dyDescent="0.3">
      <c r="A7" s="142" t="s">
        <v>129</v>
      </c>
      <c r="B7" s="139"/>
      <c r="C7" s="140"/>
      <c r="D7" s="140"/>
      <c r="E7" s="140"/>
      <c r="F7" s="140"/>
      <c r="G7" s="141"/>
      <c r="H7" s="141"/>
      <c r="I7" s="141"/>
      <c r="J7" s="141"/>
      <c r="K7" s="141"/>
      <c r="L7" s="141"/>
      <c r="M7" s="141"/>
      <c r="N7" s="141"/>
    </row>
    <row r="8" spans="1:33" s="13" customFormat="1" ht="5.25" customHeight="1" x14ac:dyDescent="0.25">
      <c r="A8" s="139"/>
      <c r="B8" s="139"/>
      <c r="C8" s="140"/>
      <c r="D8" s="140"/>
      <c r="E8" s="140"/>
      <c r="F8" s="140"/>
      <c r="G8" s="141"/>
      <c r="H8" s="141"/>
      <c r="I8" s="141"/>
      <c r="J8" s="141"/>
      <c r="K8" s="141"/>
      <c r="L8" s="141"/>
      <c r="M8" s="141"/>
      <c r="N8" s="141"/>
    </row>
    <row r="9" spans="1:33" s="8" customFormat="1" ht="54.75" customHeight="1" x14ac:dyDescent="0.2">
      <c r="A9" s="202" t="s">
        <v>164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</row>
    <row r="10" spans="1:33" s="13" customFormat="1" ht="5.25" customHeight="1" thickBot="1" x14ac:dyDescent="0.3">
      <c r="A10" s="139"/>
      <c r="B10" s="139"/>
      <c r="C10" s="140"/>
      <c r="D10" s="140"/>
      <c r="E10" s="140"/>
      <c r="F10" s="140"/>
      <c r="G10" s="141"/>
      <c r="H10" s="141"/>
      <c r="I10" s="141"/>
      <c r="J10" s="141"/>
      <c r="K10" s="141"/>
      <c r="L10" s="141"/>
      <c r="M10" s="141"/>
      <c r="N10" s="141"/>
    </row>
    <row r="11" spans="1:33" ht="15.75" customHeight="1" thickBot="1" x14ac:dyDescent="0.3">
      <c r="A11" s="195" t="s">
        <v>116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7"/>
      <c r="X11" s="195" t="s">
        <v>117</v>
      </c>
      <c r="Y11" s="196"/>
      <c r="Z11" s="196"/>
      <c r="AA11" s="196"/>
      <c r="AB11" s="196"/>
      <c r="AC11" s="196"/>
      <c r="AD11" s="196"/>
      <c r="AE11" s="196"/>
      <c r="AF11" s="196"/>
      <c r="AG11" s="197"/>
    </row>
    <row r="12" spans="1:33" s="4" customFormat="1" ht="69.75" customHeight="1" x14ac:dyDescent="0.2">
      <c r="A12" s="110" t="s">
        <v>132</v>
      </c>
      <c r="B12" s="110" t="s">
        <v>133</v>
      </c>
      <c r="C12" s="111"/>
      <c r="D12" s="112"/>
      <c r="E12" s="112"/>
      <c r="F12" s="112"/>
      <c r="G12" s="111"/>
      <c r="H12" s="111"/>
      <c r="I12" s="111"/>
      <c r="J12" s="111"/>
      <c r="K12" s="111"/>
      <c r="L12" s="111"/>
      <c r="M12" s="111"/>
      <c r="N12" s="111"/>
      <c r="O12" s="111"/>
      <c r="P12" s="111" t="s">
        <v>8</v>
      </c>
      <c r="Q12" s="111" t="s">
        <v>77</v>
      </c>
      <c r="R12" s="113" t="s">
        <v>82</v>
      </c>
      <c r="S12" s="114" t="s">
        <v>83</v>
      </c>
      <c r="T12" s="111" t="s">
        <v>34</v>
      </c>
      <c r="U12" s="111" t="s">
        <v>36</v>
      </c>
      <c r="V12" s="111" t="s">
        <v>1</v>
      </c>
      <c r="X12" s="117"/>
      <c r="Y12" s="118"/>
      <c r="Z12" s="118"/>
      <c r="AA12" s="118"/>
      <c r="AB12" s="118"/>
      <c r="AC12" s="118"/>
      <c r="AD12" s="119"/>
      <c r="AE12" s="120" t="s">
        <v>125</v>
      </c>
      <c r="AF12" s="121" t="s">
        <v>82</v>
      </c>
      <c r="AG12" s="122" t="s">
        <v>83</v>
      </c>
    </row>
    <row r="13" spans="1:33" s="24" customFormat="1" ht="12.75" x14ac:dyDescent="0.2">
      <c r="A13" s="100" t="s">
        <v>134</v>
      </c>
      <c r="B13" s="101"/>
      <c r="C13" s="102"/>
      <c r="D13" s="103"/>
      <c r="E13" s="103"/>
      <c r="F13" s="103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4"/>
      <c r="S13" s="105"/>
      <c r="T13" s="102"/>
      <c r="U13" s="102"/>
      <c r="V13" s="106"/>
    </row>
    <row r="14" spans="1:33" s="10" customFormat="1" ht="12" x14ac:dyDescent="0.2">
      <c r="A14" s="144" t="s">
        <v>0</v>
      </c>
      <c r="B14" s="144" t="s">
        <v>135</v>
      </c>
      <c r="C14" s="55"/>
      <c r="D14" s="81"/>
      <c r="E14" s="81"/>
      <c r="F14" s="81"/>
      <c r="G14" s="55"/>
      <c r="H14" s="143"/>
      <c r="I14" s="55"/>
      <c r="J14" s="30"/>
      <c r="K14" s="30"/>
      <c r="L14" s="32"/>
      <c r="M14" s="33"/>
      <c r="N14" s="34"/>
      <c r="O14" s="34"/>
      <c r="P14" s="35">
        <v>1</v>
      </c>
      <c r="Q14" s="36">
        <v>1.1000000000000001</v>
      </c>
      <c r="R14" s="59"/>
      <c r="S14" s="37">
        <f>P14*Q14</f>
        <v>1.1000000000000001</v>
      </c>
      <c r="T14" s="33"/>
      <c r="U14" s="33">
        <v>2.5</v>
      </c>
      <c r="V14" s="38">
        <f t="shared" ref="V14" si="0">S14*U14</f>
        <v>2.75</v>
      </c>
      <c r="X14" s="115"/>
      <c r="Y14" s="115"/>
      <c r="Z14" s="115"/>
      <c r="AA14" s="115"/>
      <c r="AB14" s="115"/>
      <c r="AC14" s="115"/>
      <c r="AD14" s="125"/>
      <c r="AE14" s="164">
        <v>50</v>
      </c>
      <c r="AF14" s="164"/>
      <c r="AG14" s="135">
        <f t="shared" ref="AG14:AG30" si="1">S14*(AE14/100)</f>
        <v>0.55000000000000004</v>
      </c>
    </row>
    <row r="15" spans="1:33" s="10" customFormat="1" ht="12" x14ac:dyDescent="0.2">
      <c r="A15" s="144" t="s">
        <v>0</v>
      </c>
      <c r="B15" s="144" t="s">
        <v>136</v>
      </c>
      <c r="C15" s="55"/>
      <c r="D15" s="81"/>
      <c r="E15" s="81"/>
      <c r="F15" s="81"/>
      <c r="G15" s="55"/>
      <c r="H15" s="143"/>
      <c r="I15" s="55"/>
      <c r="J15" s="30"/>
      <c r="K15" s="30"/>
      <c r="L15" s="32"/>
      <c r="M15" s="33"/>
      <c r="N15" s="34"/>
      <c r="O15" s="39"/>
      <c r="P15" s="35">
        <v>1</v>
      </c>
      <c r="Q15" s="36">
        <v>1.1000000000000001</v>
      </c>
      <c r="R15" s="59"/>
      <c r="S15" s="37">
        <f>P15*Q15</f>
        <v>1.1000000000000001</v>
      </c>
      <c r="T15" s="33"/>
      <c r="U15" s="33">
        <v>2.5</v>
      </c>
      <c r="V15" s="38">
        <f t="shared" ref="V15" si="2">S15*U15</f>
        <v>2.75</v>
      </c>
      <c r="X15" s="116"/>
      <c r="Y15" s="116"/>
      <c r="Z15" s="115"/>
      <c r="AA15" s="115"/>
      <c r="AB15" s="115"/>
      <c r="AC15" s="116"/>
      <c r="AD15" s="125"/>
      <c r="AE15" s="164">
        <v>50</v>
      </c>
      <c r="AF15" s="164"/>
      <c r="AG15" s="135">
        <f t="shared" si="1"/>
        <v>0.55000000000000004</v>
      </c>
    </row>
    <row r="16" spans="1:33" s="10" customFormat="1" ht="12" x14ac:dyDescent="0.2">
      <c r="A16" s="144" t="s">
        <v>0</v>
      </c>
      <c r="B16" s="144" t="s">
        <v>137</v>
      </c>
      <c r="C16" s="55"/>
      <c r="D16" s="81"/>
      <c r="E16" s="81"/>
      <c r="F16" s="81"/>
      <c r="G16" s="55"/>
      <c r="H16" s="143"/>
      <c r="I16" s="55"/>
      <c r="J16" s="30"/>
      <c r="K16" s="30"/>
      <c r="L16" s="32"/>
      <c r="M16" s="33"/>
      <c r="N16" s="34"/>
      <c r="O16" s="39"/>
      <c r="P16" s="35">
        <v>1</v>
      </c>
      <c r="Q16" s="36">
        <v>1.1000000000000001</v>
      </c>
      <c r="R16" s="59"/>
      <c r="S16" s="37">
        <f>P16*Q16</f>
        <v>1.1000000000000001</v>
      </c>
      <c r="T16" s="33"/>
      <c r="U16" s="33">
        <v>2.5</v>
      </c>
      <c r="V16" s="38">
        <f t="shared" ref="V16" si="3">S16*U16</f>
        <v>2.75</v>
      </c>
      <c r="X16" s="116"/>
      <c r="Y16" s="116"/>
      <c r="Z16" s="115"/>
      <c r="AA16" s="115"/>
      <c r="AB16" s="115"/>
      <c r="AC16" s="116"/>
      <c r="AD16" s="125"/>
      <c r="AE16" s="164">
        <v>50</v>
      </c>
      <c r="AF16" s="164"/>
      <c r="AG16" s="135">
        <f t="shared" si="1"/>
        <v>0.55000000000000004</v>
      </c>
    </row>
    <row r="17" spans="1:33" s="24" customFormat="1" ht="12.75" x14ac:dyDescent="0.2">
      <c r="A17" s="100" t="s">
        <v>138</v>
      </c>
      <c r="B17" s="101"/>
      <c r="C17" s="102"/>
      <c r="D17" s="103"/>
      <c r="E17" s="103"/>
      <c r="F17" s="103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4"/>
      <c r="S17" s="105"/>
      <c r="T17" s="102"/>
      <c r="U17" s="102"/>
      <c r="V17" s="106"/>
    </row>
    <row r="18" spans="1:33" s="10" customFormat="1" ht="12" x14ac:dyDescent="0.2">
      <c r="A18" s="144" t="s">
        <v>0</v>
      </c>
      <c r="B18" s="144" t="s">
        <v>139</v>
      </c>
      <c r="C18" s="55"/>
      <c r="D18" s="81"/>
      <c r="E18" s="81"/>
      <c r="F18" s="81"/>
      <c r="G18" s="55"/>
      <c r="H18" s="143"/>
      <c r="I18" s="55"/>
      <c r="J18" s="30"/>
      <c r="K18" s="30"/>
      <c r="L18" s="32"/>
      <c r="M18" s="33"/>
      <c r="N18" s="34"/>
      <c r="O18" s="39"/>
      <c r="P18" s="35">
        <v>1</v>
      </c>
      <c r="Q18" s="36">
        <v>1.1000000000000001</v>
      </c>
      <c r="R18" s="59"/>
      <c r="S18" s="37">
        <f t="shared" ref="S18:S30" si="4">P18*Q18</f>
        <v>1.1000000000000001</v>
      </c>
      <c r="T18" s="33"/>
      <c r="U18" s="33">
        <v>2.5</v>
      </c>
      <c r="V18" s="38">
        <f t="shared" ref="V18" si="5">S18*U18</f>
        <v>2.75</v>
      </c>
      <c r="X18" s="116"/>
      <c r="Y18" s="116"/>
      <c r="Z18" s="115"/>
      <c r="AA18" s="115"/>
      <c r="AB18" s="115"/>
      <c r="AC18" s="116"/>
      <c r="AD18" s="125"/>
      <c r="AE18" s="164">
        <v>50</v>
      </c>
      <c r="AF18" s="133"/>
      <c r="AG18" s="135">
        <f t="shared" si="1"/>
        <v>0.55000000000000004</v>
      </c>
    </row>
    <row r="19" spans="1:33" s="10" customFormat="1" ht="12" x14ac:dyDescent="0.2">
      <c r="A19" s="144" t="s">
        <v>0</v>
      </c>
      <c r="B19" s="144" t="s">
        <v>140</v>
      </c>
      <c r="C19" s="55"/>
      <c r="D19" s="81"/>
      <c r="E19" s="81"/>
      <c r="F19" s="81"/>
      <c r="G19" s="55"/>
      <c r="H19" s="143"/>
      <c r="I19" s="55"/>
      <c r="J19" s="30"/>
      <c r="K19" s="30"/>
      <c r="L19" s="32"/>
      <c r="M19" s="33"/>
      <c r="N19" s="34"/>
      <c r="O19" s="39"/>
      <c r="P19" s="35">
        <v>1</v>
      </c>
      <c r="Q19" s="36">
        <v>1.1000000000000001</v>
      </c>
      <c r="R19" s="59"/>
      <c r="S19" s="37">
        <f t="shared" si="4"/>
        <v>1.1000000000000001</v>
      </c>
      <c r="T19" s="33"/>
      <c r="U19" s="33">
        <v>2.5</v>
      </c>
      <c r="V19" s="38">
        <f t="shared" ref="V19" si="6">S19*U19</f>
        <v>2.75</v>
      </c>
      <c r="X19" s="116"/>
      <c r="Y19" s="116"/>
      <c r="Z19" s="115"/>
      <c r="AA19" s="115"/>
      <c r="AB19" s="115"/>
      <c r="AC19" s="116"/>
      <c r="AD19" s="125"/>
      <c r="AE19" s="164">
        <v>50</v>
      </c>
      <c r="AF19" s="133"/>
      <c r="AG19" s="135">
        <f t="shared" si="1"/>
        <v>0.55000000000000004</v>
      </c>
    </row>
    <row r="20" spans="1:33" s="10" customFormat="1" ht="12" x14ac:dyDescent="0.2">
      <c r="A20" s="144" t="s">
        <v>0</v>
      </c>
      <c r="B20" s="144" t="s">
        <v>141</v>
      </c>
      <c r="C20" s="55"/>
      <c r="D20" s="81"/>
      <c r="E20" s="81"/>
      <c r="F20" s="81"/>
      <c r="G20" s="55"/>
      <c r="H20" s="143"/>
      <c r="I20" s="55"/>
      <c r="J20" s="30"/>
      <c r="K20" s="30"/>
      <c r="L20" s="32"/>
      <c r="M20" s="33"/>
      <c r="N20" s="34"/>
      <c r="O20" s="39"/>
      <c r="P20" s="35">
        <v>2</v>
      </c>
      <c r="Q20" s="36">
        <v>1.1000000000000001</v>
      </c>
      <c r="R20" s="59"/>
      <c r="S20" s="37">
        <f t="shared" si="4"/>
        <v>2.2000000000000002</v>
      </c>
      <c r="T20" s="33"/>
      <c r="U20" s="33">
        <v>2.5</v>
      </c>
      <c r="V20" s="38">
        <f t="shared" ref="V20" si="7">S20*U20</f>
        <v>5.5</v>
      </c>
      <c r="X20" s="116"/>
      <c r="Y20" s="116"/>
      <c r="Z20" s="115"/>
      <c r="AA20" s="115"/>
      <c r="AB20" s="115"/>
      <c r="AC20" s="116"/>
      <c r="AD20" s="125"/>
      <c r="AE20" s="164">
        <v>50</v>
      </c>
      <c r="AF20" s="133"/>
      <c r="AG20" s="135">
        <f t="shared" si="1"/>
        <v>1.1000000000000001</v>
      </c>
    </row>
    <row r="21" spans="1:33" s="10" customFormat="1" ht="12" x14ac:dyDescent="0.2">
      <c r="A21" s="144" t="s">
        <v>0</v>
      </c>
      <c r="B21" s="144" t="s">
        <v>142</v>
      </c>
      <c r="C21" s="55"/>
      <c r="D21" s="81"/>
      <c r="E21" s="81"/>
      <c r="F21" s="81"/>
      <c r="G21" s="55"/>
      <c r="H21" s="143"/>
      <c r="I21" s="55"/>
      <c r="J21" s="30"/>
      <c r="K21" s="30"/>
      <c r="L21" s="32"/>
      <c r="M21" s="33"/>
      <c r="N21" s="34"/>
      <c r="O21" s="39"/>
      <c r="P21" s="35">
        <v>2</v>
      </c>
      <c r="Q21" s="36">
        <v>1.1000000000000001</v>
      </c>
      <c r="R21" s="59"/>
      <c r="S21" s="37">
        <f t="shared" si="4"/>
        <v>2.2000000000000002</v>
      </c>
      <c r="T21" s="33"/>
      <c r="U21" s="33">
        <v>2.5</v>
      </c>
      <c r="V21" s="38">
        <f t="shared" ref="V21:V22" si="8">S21*U21</f>
        <v>5.5</v>
      </c>
      <c r="X21" s="116"/>
      <c r="Y21" s="116"/>
      <c r="Z21" s="115"/>
      <c r="AA21" s="115"/>
      <c r="AB21" s="115"/>
      <c r="AC21" s="116"/>
      <c r="AD21" s="125"/>
      <c r="AE21" s="164">
        <v>50</v>
      </c>
      <c r="AF21" s="133"/>
      <c r="AG21" s="135">
        <f t="shared" si="1"/>
        <v>1.1000000000000001</v>
      </c>
    </row>
    <row r="22" spans="1:33" s="10" customFormat="1" ht="12" x14ac:dyDescent="0.2">
      <c r="A22" s="144" t="s">
        <v>0</v>
      </c>
      <c r="B22" s="144" t="s">
        <v>143</v>
      </c>
      <c r="C22" s="55"/>
      <c r="D22" s="81"/>
      <c r="E22" s="81"/>
      <c r="F22" s="81"/>
      <c r="G22" s="55"/>
      <c r="H22" s="143"/>
      <c r="I22" s="55"/>
      <c r="J22" s="30"/>
      <c r="K22" s="30"/>
      <c r="L22" s="32"/>
      <c r="M22" s="33"/>
      <c r="N22" s="34"/>
      <c r="O22" s="39"/>
      <c r="P22" s="35">
        <v>1</v>
      </c>
      <c r="Q22" s="36">
        <v>1.1000000000000001</v>
      </c>
      <c r="R22" s="59"/>
      <c r="S22" s="37">
        <f t="shared" si="4"/>
        <v>1.1000000000000001</v>
      </c>
      <c r="T22" s="33"/>
      <c r="U22" s="33">
        <v>2.5</v>
      </c>
      <c r="V22" s="38">
        <f t="shared" si="8"/>
        <v>2.75</v>
      </c>
      <c r="X22" s="116"/>
      <c r="Y22" s="116"/>
      <c r="Z22" s="115"/>
      <c r="AA22" s="115"/>
      <c r="AB22" s="115"/>
      <c r="AC22" s="116"/>
      <c r="AD22" s="125"/>
      <c r="AE22" s="164">
        <v>50</v>
      </c>
      <c r="AF22" s="133"/>
      <c r="AG22" s="135">
        <f t="shared" si="1"/>
        <v>0.55000000000000004</v>
      </c>
    </row>
    <row r="23" spans="1:33" s="10" customFormat="1" ht="12" x14ac:dyDescent="0.2">
      <c r="A23" s="144" t="s">
        <v>0</v>
      </c>
      <c r="B23" s="144" t="s">
        <v>144</v>
      </c>
      <c r="C23" s="55"/>
      <c r="D23" s="81"/>
      <c r="E23" s="81"/>
      <c r="F23" s="81"/>
      <c r="G23" s="55"/>
      <c r="H23" s="143"/>
      <c r="I23" s="55"/>
      <c r="J23" s="30"/>
      <c r="K23" s="30"/>
      <c r="L23" s="32"/>
      <c r="M23" s="33"/>
      <c r="N23" s="34"/>
      <c r="O23" s="39"/>
      <c r="P23" s="35">
        <v>1</v>
      </c>
      <c r="Q23" s="36">
        <v>1.1000000000000001</v>
      </c>
      <c r="R23" s="59"/>
      <c r="S23" s="37">
        <f t="shared" si="4"/>
        <v>1.1000000000000001</v>
      </c>
      <c r="T23" s="33"/>
      <c r="U23" s="33">
        <v>2.5</v>
      </c>
      <c r="V23" s="38">
        <f t="shared" ref="V23" si="9">S23*U23</f>
        <v>2.75</v>
      </c>
      <c r="X23" s="116"/>
      <c r="Y23" s="116"/>
      <c r="Z23" s="115"/>
      <c r="AA23" s="115"/>
      <c r="AB23" s="115"/>
      <c r="AC23" s="116"/>
      <c r="AD23" s="125"/>
      <c r="AE23" s="164">
        <v>50</v>
      </c>
      <c r="AF23" s="133"/>
      <c r="AG23" s="135">
        <f t="shared" si="1"/>
        <v>0.55000000000000004</v>
      </c>
    </row>
    <row r="24" spans="1:33" s="10" customFormat="1" ht="12" x14ac:dyDescent="0.2">
      <c r="A24" s="144" t="s">
        <v>0</v>
      </c>
      <c r="B24" s="144" t="s">
        <v>145</v>
      </c>
      <c r="C24" s="55"/>
      <c r="D24" s="81"/>
      <c r="E24" s="81"/>
      <c r="F24" s="81"/>
      <c r="G24" s="55"/>
      <c r="H24" s="143"/>
      <c r="I24" s="55"/>
      <c r="J24" s="30"/>
      <c r="K24" s="30"/>
      <c r="L24" s="32"/>
      <c r="M24" s="33"/>
      <c r="N24" s="34"/>
      <c r="O24" s="39"/>
      <c r="P24" s="35">
        <v>1</v>
      </c>
      <c r="Q24" s="36">
        <v>1.1000000000000001</v>
      </c>
      <c r="R24" s="59"/>
      <c r="S24" s="37">
        <f t="shared" si="4"/>
        <v>1.1000000000000001</v>
      </c>
      <c r="T24" s="33"/>
      <c r="U24" s="33">
        <v>2.5</v>
      </c>
      <c r="V24" s="38">
        <f t="shared" ref="V24" si="10">S24*U24</f>
        <v>2.75</v>
      </c>
      <c r="X24" s="116"/>
      <c r="Y24" s="116"/>
      <c r="Z24" s="115"/>
      <c r="AA24" s="115"/>
      <c r="AB24" s="115"/>
      <c r="AC24" s="116"/>
      <c r="AD24" s="125"/>
      <c r="AE24" s="164">
        <v>50</v>
      </c>
      <c r="AF24" s="133"/>
      <c r="AG24" s="135">
        <f t="shared" si="1"/>
        <v>0.55000000000000004</v>
      </c>
    </row>
    <row r="25" spans="1:33" s="10" customFormat="1" ht="12" x14ac:dyDescent="0.2">
      <c r="A25" s="144" t="s">
        <v>0</v>
      </c>
      <c r="B25" s="144" t="s">
        <v>146</v>
      </c>
      <c r="C25" s="55"/>
      <c r="D25" s="81"/>
      <c r="E25" s="81"/>
      <c r="F25" s="81"/>
      <c r="G25" s="55"/>
      <c r="H25" s="143"/>
      <c r="I25" s="55"/>
      <c r="J25" s="30"/>
      <c r="K25" s="30"/>
      <c r="L25" s="32"/>
      <c r="M25" s="33"/>
      <c r="N25" s="34"/>
      <c r="O25" s="39"/>
      <c r="P25" s="35">
        <v>1</v>
      </c>
      <c r="Q25" s="36">
        <v>1.1000000000000001</v>
      </c>
      <c r="R25" s="59"/>
      <c r="S25" s="37">
        <f t="shared" si="4"/>
        <v>1.1000000000000001</v>
      </c>
      <c r="T25" s="33"/>
      <c r="U25" s="33">
        <v>2.5</v>
      </c>
      <c r="V25" s="38">
        <f t="shared" ref="V25" si="11">S25*U25</f>
        <v>2.75</v>
      </c>
      <c r="X25" s="116"/>
      <c r="Y25" s="116"/>
      <c r="Z25" s="115"/>
      <c r="AA25" s="115"/>
      <c r="AB25" s="115"/>
      <c r="AC25" s="116"/>
      <c r="AD25" s="125"/>
      <c r="AE25" s="164">
        <v>50</v>
      </c>
      <c r="AF25" s="133"/>
      <c r="AG25" s="135">
        <f t="shared" si="1"/>
        <v>0.55000000000000004</v>
      </c>
    </row>
    <row r="26" spans="1:33" s="10" customFormat="1" ht="12" x14ac:dyDescent="0.2">
      <c r="A26" s="144" t="s">
        <v>0</v>
      </c>
      <c r="B26" s="144" t="s">
        <v>147</v>
      </c>
      <c r="C26" s="55"/>
      <c r="D26" s="81"/>
      <c r="E26" s="81"/>
      <c r="F26" s="81"/>
      <c r="G26" s="55"/>
      <c r="H26" s="143"/>
      <c r="I26" s="55"/>
      <c r="J26" s="30"/>
      <c r="K26" s="30"/>
      <c r="L26" s="32"/>
      <c r="M26" s="33"/>
      <c r="N26" s="34"/>
      <c r="O26" s="39"/>
      <c r="P26" s="35">
        <v>1</v>
      </c>
      <c r="Q26" s="36">
        <v>1.1000000000000001</v>
      </c>
      <c r="R26" s="59"/>
      <c r="S26" s="37">
        <f t="shared" si="4"/>
        <v>1.1000000000000001</v>
      </c>
      <c r="T26" s="33"/>
      <c r="U26" s="33">
        <v>2.5</v>
      </c>
      <c r="V26" s="38">
        <f t="shared" ref="V26" si="12">S26*U26</f>
        <v>2.75</v>
      </c>
      <c r="X26" s="116"/>
      <c r="Y26" s="116"/>
      <c r="Z26" s="115"/>
      <c r="AA26" s="115"/>
      <c r="AB26" s="115"/>
      <c r="AC26" s="116"/>
      <c r="AD26" s="125"/>
      <c r="AE26" s="164">
        <v>50</v>
      </c>
      <c r="AF26" s="133"/>
      <c r="AG26" s="135">
        <f t="shared" si="1"/>
        <v>0.55000000000000004</v>
      </c>
    </row>
    <row r="27" spans="1:33" s="10" customFormat="1" ht="12" x14ac:dyDescent="0.2">
      <c r="A27" s="144" t="s">
        <v>0</v>
      </c>
      <c r="B27" s="144" t="s">
        <v>148</v>
      </c>
      <c r="C27" s="55"/>
      <c r="D27" s="81"/>
      <c r="E27" s="81"/>
      <c r="F27" s="81"/>
      <c r="G27" s="55"/>
      <c r="H27" s="143"/>
      <c r="I27" s="55"/>
      <c r="J27" s="30"/>
      <c r="K27" s="30"/>
      <c r="L27" s="32"/>
      <c r="M27" s="33"/>
      <c r="N27" s="34"/>
      <c r="O27" s="39"/>
      <c r="P27" s="35">
        <v>1</v>
      </c>
      <c r="Q27" s="36">
        <v>1.1000000000000001</v>
      </c>
      <c r="R27" s="59"/>
      <c r="S27" s="37">
        <f t="shared" si="4"/>
        <v>1.1000000000000001</v>
      </c>
      <c r="T27" s="33"/>
      <c r="U27" s="33">
        <v>2.5</v>
      </c>
      <c r="V27" s="38">
        <f t="shared" ref="V27" si="13">S27*U27</f>
        <v>2.75</v>
      </c>
      <c r="X27" s="116"/>
      <c r="Y27" s="116"/>
      <c r="Z27" s="115"/>
      <c r="AA27" s="115"/>
      <c r="AB27" s="115"/>
      <c r="AC27" s="116"/>
      <c r="AD27" s="125"/>
      <c r="AE27" s="164">
        <v>50</v>
      </c>
      <c r="AF27" s="133"/>
      <c r="AG27" s="135">
        <f t="shared" si="1"/>
        <v>0.55000000000000004</v>
      </c>
    </row>
    <row r="28" spans="1:33" s="10" customFormat="1" ht="12" x14ac:dyDescent="0.2">
      <c r="A28" s="144" t="s">
        <v>0</v>
      </c>
      <c r="B28" s="144" t="s">
        <v>149</v>
      </c>
      <c r="C28" s="55"/>
      <c r="D28" s="81"/>
      <c r="E28" s="81"/>
      <c r="F28" s="81"/>
      <c r="G28" s="55"/>
      <c r="H28" s="143"/>
      <c r="I28" s="55"/>
      <c r="J28" s="30"/>
      <c r="K28" s="30"/>
      <c r="L28" s="32"/>
      <c r="M28" s="33"/>
      <c r="N28" s="34"/>
      <c r="O28" s="39"/>
      <c r="P28" s="35">
        <v>1</v>
      </c>
      <c r="Q28" s="36">
        <v>1.1000000000000001</v>
      </c>
      <c r="R28" s="59"/>
      <c r="S28" s="37">
        <f t="shared" si="4"/>
        <v>1.1000000000000001</v>
      </c>
      <c r="T28" s="33"/>
      <c r="U28" s="33">
        <v>2.5</v>
      </c>
      <c r="V28" s="38">
        <f t="shared" ref="V28" si="14">S28*U28</f>
        <v>2.75</v>
      </c>
      <c r="X28" s="116"/>
      <c r="Y28" s="116"/>
      <c r="Z28" s="115"/>
      <c r="AA28" s="115"/>
      <c r="AB28" s="115"/>
      <c r="AC28" s="116"/>
      <c r="AD28" s="125"/>
      <c r="AE28" s="164">
        <v>50</v>
      </c>
      <c r="AF28" s="133"/>
      <c r="AG28" s="135">
        <f t="shared" si="1"/>
        <v>0.55000000000000004</v>
      </c>
    </row>
    <row r="29" spans="1:33" s="10" customFormat="1" ht="12" x14ac:dyDescent="0.2">
      <c r="A29" s="144" t="s">
        <v>0</v>
      </c>
      <c r="B29" s="144" t="s">
        <v>150</v>
      </c>
      <c r="C29" s="55"/>
      <c r="D29" s="81"/>
      <c r="E29" s="81"/>
      <c r="F29" s="81"/>
      <c r="G29" s="55"/>
      <c r="H29" s="143"/>
      <c r="I29" s="55"/>
      <c r="J29" s="30"/>
      <c r="K29" s="30"/>
      <c r="L29" s="32"/>
      <c r="M29" s="33"/>
      <c r="N29" s="34"/>
      <c r="O29" s="39"/>
      <c r="P29" s="35">
        <v>2</v>
      </c>
      <c r="Q29" s="36">
        <v>1.1000000000000001</v>
      </c>
      <c r="R29" s="59"/>
      <c r="S29" s="37">
        <f t="shared" si="4"/>
        <v>2.2000000000000002</v>
      </c>
      <c r="T29" s="33"/>
      <c r="U29" s="33">
        <v>2.5</v>
      </c>
      <c r="V29" s="38">
        <f t="shared" ref="V29" si="15">S29*U29</f>
        <v>5.5</v>
      </c>
      <c r="X29" s="116"/>
      <c r="Y29" s="116"/>
      <c r="Z29" s="115"/>
      <c r="AA29" s="115"/>
      <c r="AB29" s="115"/>
      <c r="AC29" s="116"/>
      <c r="AD29" s="125"/>
      <c r="AE29" s="164">
        <v>50</v>
      </c>
      <c r="AF29" s="133"/>
      <c r="AG29" s="135">
        <f t="shared" si="1"/>
        <v>1.1000000000000001</v>
      </c>
    </row>
    <row r="30" spans="1:33" s="10" customFormat="1" ht="12" x14ac:dyDescent="0.2">
      <c r="A30" s="144" t="s">
        <v>0</v>
      </c>
      <c r="B30" s="144" t="s">
        <v>151</v>
      </c>
      <c r="C30" s="55"/>
      <c r="D30" s="81"/>
      <c r="E30" s="81"/>
      <c r="F30" s="81"/>
      <c r="G30" s="55"/>
      <c r="H30" s="143"/>
      <c r="I30" s="55"/>
      <c r="J30" s="30"/>
      <c r="K30" s="30"/>
      <c r="L30" s="32"/>
      <c r="M30" s="33"/>
      <c r="N30" s="34"/>
      <c r="O30" s="39"/>
      <c r="P30" s="35">
        <v>1</v>
      </c>
      <c r="Q30" s="36">
        <v>1.1000000000000001</v>
      </c>
      <c r="R30" s="59"/>
      <c r="S30" s="37">
        <f t="shared" si="4"/>
        <v>1.1000000000000001</v>
      </c>
      <c r="T30" s="33"/>
      <c r="U30" s="33">
        <v>2.5</v>
      </c>
      <c r="V30" s="38">
        <f t="shared" ref="V30" si="16">S30*U30</f>
        <v>2.75</v>
      </c>
      <c r="X30" s="116"/>
      <c r="Y30" s="116"/>
      <c r="Z30" s="115"/>
      <c r="AA30" s="115"/>
      <c r="AB30" s="115"/>
      <c r="AC30" s="116"/>
      <c r="AD30" s="125"/>
      <c r="AE30" s="164">
        <v>50</v>
      </c>
      <c r="AF30" s="133"/>
      <c r="AG30" s="135">
        <f t="shared" si="1"/>
        <v>0.55000000000000004</v>
      </c>
    </row>
    <row r="31" spans="1:33" s="154" customFormat="1" ht="12.75" x14ac:dyDescent="0.2">
      <c r="A31" s="145"/>
      <c r="B31" s="145"/>
      <c r="C31" s="146"/>
      <c r="D31" s="146"/>
      <c r="E31" s="146"/>
      <c r="F31" s="146"/>
      <c r="G31" s="96"/>
      <c r="H31" s="96"/>
      <c r="I31" s="96"/>
      <c r="J31" s="96"/>
      <c r="K31" s="96"/>
      <c r="L31" s="147"/>
      <c r="M31" s="148"/>
      <c r="N31" s="149"/>
      <c r="O31" s="150"/>
      <c r="P31" s="151"/>
      <c r="Q31" s="96" t="s">
        <v>78</v>
      </c>
      <c r="R31" s="171">
        <f>SUM(R7:R30)</f>
        <v>0</v>
      </c>
      <c r="S31" s="172">
        <f>SUM(S14:S30)</f>
        <v>20.900000000000002</v>
      </c>
      <c r="T31" s="148"/>
      <c r="U31" s="152"/>
      <c r="V31" s="153">
        <f>SUM(V7:V30)</f>
        <v>52.25</v>
      </c>
      <c r="AE31" s="96" t="s">
        <v>78</v>
      </c>
      <c r="AF31" s="171">
        <f>SUM(AF7:AF30)</f>
        <v>0</v>
      </c>
      <c r="AG31" s="172">
        <f>SUM(AG7:AG30)</f>
        <v>10.450000000000001</v>
      </c>
    </row>
    <row r="32" spans="1:33" s="163" customFormat="1" ht="15.75" x14ac:dyDescent="0.25">
      <c r="A32" s="155"/>
      <c r="B32" s="155"/>
      <c r="C32" s="156"/>
      <c r="D32" s="156"/>
      <c r="E32" s="156"/>
      <c r="F32" s="156"/>
      <c r="G32" s="157"/>
      <c r="H32" s="157"/>
      <c r="I32" s="157"/>
      <c r="J32" s="157"/>
      <c r="K32" s="157"/>
      <c r="L32" s="158"/>
      <c r="M32" s="159"/>
      <c r="N32" s="160"/>
      <c r="O32" s="161"/>
      <c r="P32" s="161"/>
      <c r="Q32" s="168" t="s">
        <v>162</v>
      </c>
      <c r="R32" s="173"/>
      <c r="S32" s="174">
        <f>R31+S31</f>
        <v>20.900000000000002</v>
      </c>
      <c r="T32" s="159"/>
      <c r="U32" s="161"/>
      <c r="V32" s="161"/>
      <c r="AE32" s="168" t="s">
        <v>162</v>
      </c>
      <c r="AF32" s="173"/>
      <c r="AG32" s="174">
        <f>AF31+AG31</f>
        <v>10.450000000000001</v>
      </c>
    </row>
    <row r="33" spans="1:33" s="13" customFormat="1" ht="5.25" customHeight="1" x14ac:dyDescent="0.25">
      <c r="A33" s="139"/>
      <c r="B33" s="139"/>
      <c r="C33" s="140"/>
      <c r="D33" s="140"/>
      <c r="E33" s="140"/>
      <c r="F33" s="140"/>
      <c r="G33" s="141"/>
      <c r="H33" s="141"/>
      <c r="I33" s="141"/>
      <c r="J33" s="141"/>
      <c r="K33" s="141"/>
      <c r="L33" s="141"/>
      <c r="M33" s="141"/>
      <c r="N33" s="141"/>
    </row>
    <row r="34" spans="1:33" s="13" customFormat="1" ht="18.75" x14ac:dyDescent="0.3">
      <c r="A34" s="142" t="s">
        <v>130</v>
      </c>
      <c r="B34" s="139"/>
      <c r="C34" s="140"/>
      <c r="D34" s="140"/>
      <c r="E34" s="140"/>
      <c r="F34" s="140"/>
      <c r="G34" s="141"/>
      <c r="H34" s="141"/>
      <c r="I34" s="141"/>
      <c r="J34" s="141"/>
      <c r="K34" s="141"/>
      <c r="L34" s="141"/>
      <c r="M34" s="141"/>
      <c r="N34" s="141"/>
    </row>
    <row r="35" spans="1:33" s="13" customFormat="1" ht="5.25" customHeight="1" x14ac:dyDescent="0.25">
      <c r="A35" s="139"/>
      <c r="B35" s="139"/>
      <c r="C35" s="140"/>
      <c r="D35" s="140"/>
      <c r="E35" s="140"/>
      <c r="F35" s="140"/>
      <c r="G35" s="141"/>
      <c r="H35" s="141"/>
      <c r="I35" s="141"/>
      <c r="J35" s="141"/>
      <c r="K35" s="141"/>
      <c r="L35" s="141"/>
      <c r="M35" s="141"/>
      <c r="N35" s="141"/>
    </row>
    <row r="36" spans="1:33" s="8" customFormat="1" ht="54.75" customHeight="1" x14ac:dyDescent="0.2">
      <c r="A36" s="202" t="s">
        <v>159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</row>
    <row r="37" spans="1:33" s="13" customFormat="1" ht="5.25" customHeight="1" thickBot="1" x14ac:dyDescent="0.3">
      <c r="A37" s="139"/>
      <c r="B37" s="139"/>
      <c r="C37" s="140"/>
      <c r="D37" s="140"/>
      <c r="E37" s="140"/>
      <c r="F37" s="140"/>
      <c r="G37" s="141"/>
      <c r="H37" s="141"/>
      <c r="I37" s="141"/>
      <c r="J37" s="141"/>
      <c r="K37" s="141"/>
      <c r="L37" s="141"/>
      <c r="M37" s="141"/>
      <c r="N37" s="141"/>
    </row>
    <row r="38" spans="1:33" ht="15.75" customHeight="1" thickBot="1" x14ac:dyDescent="0.3">
      <c r="A38" s="195" t="s">
        <v>116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7"/>
      <c r="X38" s="195" t="s">
        <v>117</v>
      </c>
      <c r="Y38" s="196"/>
      <c r="Z38" s="196"/>
      <c r="AA38" s="196"/>
      <c r="AB38" s="196"/>
      <c r="AC38" s="196"/>
      <c r="AD38" s="196"/>
      <c r="AE38" s="196"/>
      <c r="AF38" s="196"/>
      <c r="AG38" s="197"/>
    </row>
    <row r="39" spans="1:33" s="4" customFormat="1" ht="96" customHeight="1" x14ac:dyDescent="0.2">
      <c r="A39" s="110"/>
      <c r="B39" s="110"/>
      <c r="C39" s="111"/>
      <c r="D39" s="112"/>
      <c r="E39" s="112"/>
      <c r="F39" s="112"/>
      <c r="G39" s="111"/>
      <c r="H39" s="111"/>
      <c r="I39" s="111"/>
      <c r="J39" s="27" t="s">
        <v>155</v>
      </c>
      <c r="K39" s="27" t="s">
        <v>156</v>
      </c>
      <c r="L39" s="111"/>
      <c r="M39" s="27" t="s">
        <v>157</v>
      </c>
      <c r="N39" s="27" t="s">
        <v>158</v>
      </c>
      <c r="O39" s="27" t="s">
        <v>152</v>
      </c>
      <c r="P39" s="27" t="s">
        <v>153</v>
      </c>
      <c r="Q39" s="27" t="s">
        <v>154</v>
      </c>
      <c r="R39" s="113" t="s">
        <v>82</v>
      </c>
      <c r="S39" s="114" t="s">
        <v>83</v>
      </c>
      <c r="T39" s="111" t="s">
        <v>34</v>
      </c>
      <c r="U39" s="111" t="s">
        <v>36</v>
      </c>
      <c r="V39" s="111" t="s">
        <v>1</v>
      </c>
      <c r="X39" s="117"/>
      <c r="Y39" s="118"/>
      <c r="Z39" s="118"/>
      <c r="AA39" s="118"/>
      <c r="AB39" s="118"/>
      <c r="AC39" s="118"/>
      <c r="AD39" s="119"/>
      <c r="AE39" s="120" t="s">
        <v>125</v>
      </c>
      <c r="AF39" s="121" t="s">
        <v>82</v>
      </c>
      <c r="AG39" s="122" t="s">
        <v>83</v>
      </c>
    </row>
    <row r="40" spans="1:33" s="10" customFormat="1" ht="12" x14ac:dyDescent="0.2">
      <c r="A40" s="144"/>
      <c r="B40" s="144"/>
      <c r="C40" s="55"/>
      <c r="D40" s="81"/>
      <c r="E40" s="81"/>
      <c r="F40" s="81"/>
      <c r="G40" s="55"/>
      <c r="H40" s="143"/>
      <c r="I40" s="55"/>
      <c r="J40" s="30">
        <v>52</v>
      </c>
      <c r="K40" s="30">
        <v>419</v>
      </c>
      <c r="L40" s="32"/>
      <c r="M40" s="34">
        <v>11</v>
      </c>
      <c r="N40" s="34">
        <v>2</v>
      </c>
      <c r="O40" s="34">
        <v>50</v>
      </c>
      <c r="P40" s="35">
        <f>K40*(O40/100)</f>
        <v>209.5</v>
      </c>
      <c r="Q40" s="36">
        <v>1.1000000000000001</v>
      </c>
      <c r="R40" s="165">
        <f>M40*N40</f>
        <v>22</v>
      </c>
      <c r="S40" s="166">
        <f>P40*Q40</f>
        <v>230.45000000000002</v>
      </c>
      <c r="T40" s="33">
        <v>2.2000000000000002</v>
      </c>
      <c r="U40" s="33">
        <v>2.5</v>
      </c>
      <c r="V40" s="38">
        <f>(R40*T40)+(S40*U40)</f>
        <v>624.52499999999998</v>
      </c>
      <c r="X40" s="115"/>
      <c r="Y40" s="115"/>
      <c r="Z40" s="115"/>
      <c r="AA40" s="115"/>
      <c r="AB40" s="115"/>
      <c r="AC40" s="115"/>
      <c r="AD40" s="125"/>
      <c r="AE40" s="164">
        <v>10</v>
      </c>
      <c r="AF40" s="167">
        <f>R40*(AE40/100)</f>
        <v>2.2000000000000002</v>
      </c>
      <c r="AG40" s="166">
        <f>S40*(AE40/100)</f>
        <v>23.045000000000002</v>
      </c>
    </row>
    <row r="41" spans="1:33" s="154" customFormat="1" ht="12.75" x14ac:dyDescent="0.2">
      <c r="A41" s="145"/>
      <c r="B41" s="145"/>
      <c r="C41" s="146"/>
      <c r="D41" s="146"/>
      <c r="E41" s="146"/>
      <c r="F41" s="146"/>
      <c r="G41" s="96"/>
      <c r="H41" s="96"/>
      <c r="I41" s="96"/>
      <c r="J41" s="96"/>
      <c r="K41" s="96"/>
      <c r="L41" s="147"/>
      <c r="M41" s="148"/>
      <c r="N41" s="149"/>
      <c r="O41" s="150"/>
      <c r="P41" s="151"/>
      <c r="Q41" s="96" t="s">
        <v>78</v>
      </c>
      <c r="R41" s="171">
        <f>SUM(R34:R40)</f>
        <v>22</v>
      </c>
      <c r="S41" s="172">
        <f>SUM(S40:S40)</f>
        <v>230.45000000000002</v>
      </c>
      <c r="T41" s="148"/>
      <c r="U41" s="152"/>
      <c r="V41" s="153">
        <f>SUM(V34:V40)</f>
        <v>624.52499999999998</v>
      </c>
      <c r="AE41" s="96" t="s">
        <v>78</v>
      </c>
      <c r="AF41" s="171">
        <f>SUM(AF34:AF40)</f>
        <v>2.2000000000000002</v>
      </c>
      <c r="AG41" s="172">
        <f>SUM(AG34:AG40)</f>
        <v>23.045000000000002</v>
      </c>
    </row>
    <row r="42" spans="1:33" s="163" customFormat="1" ht="15.75" x14ac:dyDescent="0.25">
      <c r="A42" s="155"/>
      <c r="B42" s="155"/>
      <c r="C42" s="156"/>
      <c r="D42" s="156"/>
      <c r="E42" s="156"/>
      <c r="F42" s="156"/>
      <c r="G42" s="157"/>
      <c r="H42" s="157"/>
      <c r="I42" s="157"/>
      <c r="J42" s="157"/>
      <c r="K42" s="157"/>
      <c r="L42" s="158"/>
      <c r="M42" s="159"/>
      <c r="N42" s="160"/>
      <c r="O42" s="161"/>
      <c r="P42" s="161"/>
      <c r="Q42" s="168" t="s">
        <v>161</v>
      </c>
      <c r="R42" s="173"/>
      <c r="S42" s="174">
        <f>R41+S41</f>
        <v>252.45000000000002</v>
      </c>
      <c r="T42" s="159"/>
      <c r="U42" s="161"/>
      <c r="V42" s="161"/>
      <c r="AE42" s="168" t="s">
        <v>161</v>
      </c>
      <c r="AF42" s="173"/>
      <c r="AG42" s="174">
        <f>AF41+AG41</f>
        <v>25.245000000000001</v>
      </c>
    </row>
    <row r="44" spans="1:33" s="137" customFormat="1" ht="18.75" x14ac:dyDescent="0.3">
      <c r="A44" s="192" t="s">
        <v>115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4"/>
    </row>
    <row r="45" spans="1:33" s="13" customFormat="1" ht="5.25" customHeight="1" x14ac:dyDescent="0.25">
      <c r="A45" s="139"/>
      <c r="B45" s="139"/>
      <c r="C45" s="140"/>
      <c r="D45" s="140"/>
      <c r="E45" s="140"/>
      <c r="F45" s="140"/>
      <c r="G45" s="141"/>
      <c r="H45" s="141"/>
      <c r="I45" s="141"/>
      <c r="J45" s="141"/>
      <c r="K45" s="141"/>
      <c r="L45" s="141"/>
      <c r="M45" s="141"/>
      <c r="N45" s="141"/>
    </row>
    <row r="46" spans="1:33" s="8" customFormat="1" ht="12" x14ac:dyDescent="0.2">
      <c r="A46" s="202" t="s">
        <v>165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</row>
    <row r="47" spans="1:33" ht="6.75" customHeight="1" thickBot="1" x14ac:dyDescent="0.4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</row>
    <row r="48" spans="1:33" ht="15.75" customHeight="1" thickBot="1" x14ac:dyDescent="0.3">
      <c r="A48" s="195" t="s">
        <v>116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7"/>
      <c r="X48" s="195" t="s">
        <v>117</v>
      </c>
      <c r="Y48" s="196"/>
      <c r="Z48" s="196"/>
      <c r="AA48" s="196"/>
      <c r="AB48" s="196"/>
      <c r="AC48" s="196"/>
      <c r="AD48" s="196"/>
      <c r="AE48" s="196"/>
      <c r="AF48" s="196"/>
      <c r="AG48" s="197"/>
    </row>
    <row r="49" spans="1:33" s="4" customFormat="1" ht="69.75" customHeight="1" x14ac:dyDescent="0.2">
      <c r="A49" s="110" t="s">
        <v>3</v>
      </c>
      <c r="B49" s="110" t="s">
        <v>18</v>
      </c>
      <c r="C49" s="111" t="s">
        <v>5</v>
      </c>
      <c r="D49" s="112" t="s">
        <v>72</v>
      </c>
      <c r="E49" s="112" t="s">
        <v>73</v>
      </c>
      <c r="F49" s="112" t="s">
        <v>80</v>
      </c>
      <c r="G49" s="111" t="s">
        <v>74</v>
      </c>
      <c r="H49" s="111" t="s">
        <v>75</v>
      </c>
      <c r="I49" s="111" t="s">
        <v>76</v>
      </c>
      <c r="J49" s="111" t="s">
        <v>88</v>
      </c>
      <c r="K49" s="111" t="s">
        <v>81</v>
      </c>
      <c r="L49" s="111" t="s">
        <v>91</v>
      </c>
      <c r="M49" s="111" t="s">
        <v>31</v>
      </c>
      <c r="N49" s="111" t="s">
        <v>33</v>
      </c>
      <c r="O49" s="111" t="s">
        <v>35</v>
      </c>
      <c r="P49" s="111" t="s">
        <v>8</v>
      </c>
      <c r="Q49" s="111" t="s">
        <v>77</v>
      </c>
      <c r="R49" s="113" t="s">
        <v>82</v>
      </c>
      <c r="S49" s="114" t="s">
        <v>83</v>
      </c>
      <c r="T49" s="111" t="s">
        <v>34</v>
      </c>
      <c r="U49" s="111" t="s">
        <v>36</v>
      </c>
      <c r="V49" s="111" t="s">
        <v>1</v>
      </c>
      <c r="X49" s="117" t="s">
        <v>118</v>
      </c>
      <c r="Y49" s="118" t="s">
        <v>119</v>
      </c>
      <c r="Z49" s="118" t="s">
        <v>120</v>
      </c>
      <c r="AA49" s="118" t="s">
        <v>121</v>
      </c>
      <c r="AB49" s="118" t="s">
        <v>122</v>
      </c>
      <c r="AC49" s="118" t="s">
        <v>123</v>
      </c>
      <c r="AD49" s="119" t="s">
        <v>124</v>
      </c>
      <c r="AE49" s="120" t="s">
        <v>125</v>
      </c>
      <c r="AF49" s="121" t="s">
        <v>82</v>
      </c>
      <c r="AG49" s="122" t="s">
        <v>83</v>
      </c>
    </row>
    <row r="50" spans="1:33" s="24" customFormat="1" ht="12.75" x14ac:dyDescent="0.2">
      <c r="A50" s="100" t="s">
        <v>14</v>
      </c>
      <c r="B50" s="101"/>
      <c r="C50" s="102"/>
      <c r="D50" s="103"/>
      <c r="E50" s="103"/>
      <c r="F50" s="103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4"/>
      <c r="S50" s="105"/>
      <c r="T50" s="102"/>
      <c r="U50" s="102"/>
      <c r="V50" s="106"/>
    </row>
    <row r="51" spans="1:33" s="10" customFormat="1" ht="12" x14ac:dyDescent="0.2">
      <c r="A51" s="28" t="s">
        <v>0</v>
      </c>
      <c r="B51" s="29" t="s">
        <v>64</v>
      </c>
      <c r="C51" s="30">
        <v>1695.6614360000001</v>
      </c>
      <c r="D51" s="78">
        <v>0</v>
      </c>
      <c r="E51" s="78">
        <f>100-D51</f>
        <v>100</v>
      </c>
      <c r="F51" s="78">
        <v>0</v>
      </c>
      <c r="G51" s="30">
        <f>100-F51</f>
        <v>100</v>
      </c>
      <c r="H51" s="31">
        <f t="shared" ref="H51:H70" si="17">E51*(G51/100)</f>
        <v>100</v>
      </c>
      <c r="I51" s="30">
        <f>C51*(H51/100)</f>
        <v>1695.6614360000001</v>
      </c>
      <c r="J51" s="30"/>
      <c r="K51" s="30"/>
      <c r="L51" s="32"/>
      <c r="M51" s="33"/>
      <c r="N51" s="34"/>
      <c r="O51" s="34"/>
      <c r="P51" s="35">
        <v>1</v>
      </c>
      <c r="Q51" s="36">
        <v>1.1000000000000001</v>
      </c>
      <c r="R51" s="59"/>
      <c r="S51" s="37">
        <f>P51*Q51</f>
        <v>1.1000000000000001</v>
      </c>
      <c r="T51" s="33"/>
      <c r="U51" s="33">
        <v>2.5</v>
      </c>
      <c r="V51" s="38">
        <f t="shared" ref="V51:V68" si="18">S51*U51</f>
        <v>2.75</v>
      </c>
      <c r="X51" s="115">
        <v>1</v>
      </c>
      <c r="Y51" s="115">
        <v>1</v>
      </c>
      <c r="Z51" s="115">
        <v>1</v>
      </c>
      <c r="AA51" s="115">
        <v>1</v>
      </c>
      <c r="AB51" s="115">
        <v>1</v>
      </c>
      <c r="AC51" s="115">
        <v>1</v>
      </c>
      <c r="AD51" s="125">
        <f>SUM(X51:AC51)</f>
        <v>6</v>
      </c>
      <c r="AE51" s="127">
        <v>80</v>
      </c>
      <c r="AF51" s="133"/>
      <c r="AG51" s="135">
        <f t="shared" ref="AG51:AG68" si="19">S51*(AE51/100)</f>
        <v>0.88000000000000012</v>
      </c>
    </row>
    <row r="52" spans="1:33" s="10" customFormat="1" ht="12" x14ac:dyDescent="0.2">
      <c r="A52" s="28" t="s">
        <v>0</v>
      </c>
      <c r="B52" s="29" t="s">
        <v>65</v>
      </c>
      <c r="C52" s="30">
        <v>10921</v>
      </c>
      <c r="D52" s="78">
        <v>0</v>
      </c>
      <c r="E52" s="78">
        <f t="shared" ref="E52:E68" si="20">100-D52</f>
        <v>100</v>
      </c>
      <c r="F52" s="78">
        <v>0</v>
      </c>
      <c r="G52" s="30">
        <f t="shared" ref="G52:G73" si="21">100-F52</f>
        <v>100</v>
      </c>
      <c r="H52" s="31">
        <f t="shared" si="17"/>
        <v>100</v>
      </c>
      <c r="I52" s="30">
        <f t="shared" ref="I52:I71" si="22">C52*(H52/100)</f>
        <v>10921</v>
      </c>
      <c r="J52" s="30"/>
      <c r="K52" s="30"/>
      <c r="L52" s="32"/>
      <c r="M52" s="33"/>
      <c r="N52" s="34"/>
      <c r="O52" s="39">
        <v>1200</v>
      </c>
      <c r="P52" s="40">
        <f>I52/O52</f>
        <v>9.100833333333334</v>
      </c>
      <c r="Q52" s="36">
        <v>1.1000000000000001</v>
      </c>
      <c r="R52" s="60"/>
      <c r="S52" s="37">
        <f>P52*Q52</f>
        <v>10.010916666666668</v>
      </c>
      <c r="T52" s="41"/>
      <c r="U52" s="33">
        <v>2.5</v>
      </c>
      <c r="V52" s="38">
        <f t="shared" si="18"/>
        <v>25.02729166666667</v>
      </c>
      <c r="X52" s="116">
        <v>-1</v>
      </c>
      <c r="Y52" s="116">
        <v>-1</v>
      </c>
      <c r="Z52" s="115">
        <v>1</v>
      </c>
      <c r="AA52" s="115">
        <v>1</v>
      </c>
      <c r="AB52" s="115">
        <v>1</v>
      </c>
      <c r="AC52" s="116">
        <v>-1</v>
      </c>
      <c r="AD52" s="125">
        <f t="shared" ref="AD52:AD73" si="23">SUM(X52:AC52)</f>
        <v>0</v>
      </c>
      <c r="AE52" s="127">
        <v>50</v>
      </c>
      <c r="AF52" s="133"/>
      <c r="AG52" s="135">
        <f t="shared" si="19"/>
        <v>5.0054583333333342</v>
      </c>
    </row>
    <row r="53" spans="1:33" s="10" customFormat="1" ht="12" x14ac:dyDescent="0.2">
      <c r="A53" s="28" t="s">
        <v>0</v>
      </c>
      <c r="B53" s="29" t="s">
        <v>69</v>
      </c>
      <c r="C53" s="30">
        <v>2162</v>
      </c>
      <c r="D53" s="78">
        <v>10</v>
      </c>
      <c r="E53" s="78">
        <f t="shared" si="20"/>
        <v>90</v>
      </c>
      <c r="F53" s="78">
        <v>0</v>
      </c>
      <c r="G53" s="30">
        <f t="shared" si="21"/>
        <v>100</v>
      </c>
      <c r="H53" s="31">
        <f t="shared" si="17"/>
        <v>90</v>
      </c>
      <c r="I53" s="30">
        <f t="shared" si="22"/>
        <v>1945.8</v>
      </c>
      <c r="J53" s="30"/>
      <c r="K53" s="30"/>
      <c r="L53" s="32"/>
      <c r="M53" s="33"/>
      <c r="N53" s="34"/>
      <c r="O53" s="39">
        <v>1000</v>
      </c>
      <c r="P53" s="40">
        <f>I53/O53</f>
        <v>1.9458</v>
      </c>
      <c r="Q53" s="36">
        <v>1.1000000000000001</v>
      </c>
      <c r="R53" s="60"/>
      <c r="S53" s="37">
        <f>P53*Q53</f>
        <v>2.1403799999999999</v>
      </c>
      <c r="T53" s="41"/>
      <c r="U53" s="33">
        <v>2.5</v>
      </c>
      <c r="V53" s="38">
        <f t="shared" si="18"/>
        <v>5.3509500000000001</v>
      </c>
      <c r="X53" s="116">
        <v>-1</v>
      </c>
      <c r="Y53" s="116">
        <v>-1</v>
      </c>
      <c r="Z53" s="115">
        <v>1</v>
      </c>
      <c r="AA53" s="115">
        <v>1</v>
      </c>
      <c r="AB53" s="115">
        <v>1</v>
      </c>
      <c r="AC53" s="115">
        <v>1</v>
      </c>
      <c r="AD53" s="125">
        <f t="shared" si="23"/>
        <v>2</v>
      </c>
      <c r="AE53" s="127">
        <f>50+(30/6)*AD53</f>
        <v>60</v>
      </c>
      <c r="AF53" s="133"/>
      <c r="AG53" s="135">
        <f t="shared" si="19"/>
        <v>1.2842279999999999</v>
      </c>
    </row>
    <row r="54" spans="1:33" s="10" customFormat="1" ht="12" x14ac:dyDescent="0.2">
      <c r="A54" s="28" t="s">
        <v>0</v>
      </c>
      <c r="B54" s="29" t="s">
        <v>70</v>
      </c>
      <c r="C54" s="30">
        <v>14005.783809</v>
      </c>
      <c r="D54" s="78">
        <v>10</v>
      </c>
      <c r="E54" s="78">
        <f t="shared" si="20"/>
        <v>90</v>
      </c>
      <c r="F54" s="78">
        <v>0</v>
      </c>
      <c r="G54" s="30">
        <f t="shared" si="21"/>
        <v>100</v>
      </c>
      <c r="H54" s="31">
        <f t="shared" si="17"/>
        <v>90</v>
      </c>
      <c r="I54" s="30">
        <f t="shared" si="22"/>
        <v>12605.2054281</v>
      </c>
      <c r="J54" s="30"/>
      <c r="K54" s="30"/>
      <c r="L54" s="32"/>
      <c r="M54" s="33"/>
      <c r="N54" s="34"/>
      <c r="O54" s="39">
        <v>1000</v>
      </c>
      <c r="P54" s="40">
        <f>I54/O54</f>
        <v>12.6052054281</v>
      </c>
      <c r="Q54" s="36">
        <v>1.1000000000000001</v>
      </c>
      <c r="R54" s="60"/>
      <c r="S54" s="37">
        <f>P54*Q54</f>
        <v>13.865725970910001</v>
      </c>
      <c r="T54" s="41"/>
      <c r="U54" s="33">
        <v>2.5</v>
      </c>
      <c r="V54" s="38">
        <f t="shared" ref="V54" si="24">S54*U54</f>
        <v>34.664314927275001</v>
      </c>
      <c r="X54" s="116">
        <v>-1</v>
      </c>
      <c r="Y54" s="116">
        <v>-1</v>
      </c>
      <c r="Z54" s="115">
        <v>1</v>
      </c>
      <c r="AA54" s="115">
        <v>1</v>
      </c>
      <c r="AB54" s="115">
        <v>1</v>
      </c>
      <c r="AC54" s="115">
        <v>1</v>
      </c>
      <c r="AD54" s="125">
        <f t="shared" si="23"/>
        <v>2</v>
      </c>
      <c r="AE54" s="127">
        <f>50+(30/6)*AD54</f>
        <v>60</v>
      </c>
      <c r="AF54" s="133"/>
      <c r="AG54" s="135">
        <f t="shared" si="19"/>
        <v>8.3194355825459994</v>
      </c>
    </row>
    <row r="55" spans="1:33" s="10" customFormat="1" ht="12" x14ac:dyDescent="0.2">
      <c r="A55" s="28" t="s">
        <v>0</v>
      </c>
      <c r="B55" s="29" t="s">
        <v>66</v>
      </c>
      <c r="C55" s="30">
        <v>7607.7706589999998</v>
      </c>
      <c r="D55" s="78">
        <v>10</v>
      </c>
      <c r="E55" s="78">
        <f t="shared" si="20"/>
        <v>90</v>
      </c>
      <c r="F55" s="78">
        <v>0</v>
      </c>
      <c r="G55" s="30">
        <f t="shared" si="21"/>
        <v>100</v>
      </c>
      <c r="H55" s="31">
        <f t="shared" si="17"/>
        <v>90</v>
      </c>
      <c r="I55" s="30">
        <f t="shared" si="22"/>
        <v>6846.9935931</v>
      </c>
      <c r="J55" s="30"/>
      <c r="K55" s="30"/>
      <c r="L55" s="32"/>
      <c r="M55" s="33"/>
      <c r="N55" s="34"/>
      <c r="O55" s="39">
        <v>1000</v>
      </c>
      <c r="P55" s="40">
        <f>I55/O55</f>
        <v>6.8469935930999997</v>
      </c>
      <c r="Q55" s="36">
        <v>1.1000000000000001</v>
      </c>
      <c r="R55" s="60"/>
      <c r="S55" s="37">
        <f t="shared" ref="S55" si="25">P55*Q55</f>
        <v>7.5316929524100003</v>
      </c>
      <c r="T55" s="41"/>
      <c r="U55" s="33">
        <v>2.5</v>
      </c>
      <c r="V55" s="38">
        <f t="shared" si="18"/>
        <v>18.829232381025001</v>
      </c>
      <c r="X55" s="116">
        <v>-1</v>
      </c>
      <c r="Y55" s="116">
        <v>-1</v>
      </c>
      <c r="Z55" s="115">
        <v>1</v>
      </c>
      <c r="AA55" s="115">
        <v>1</v>
      </c>
      <c r="AB55" s="115">
        <v>1</v>
      </c>
      <c r="AC55" s="115">
        <v>1</v>
      </c>
      <c r="AD55" s="125">
        <f t="shared" si="23"/>
        <v>2</v>
      </c>
      <c r="AE55" s="130">
        <f>50+(30/6)*AD55</f>
        <v>60</v>
      </c>
      <c r="AF55" s="133"/>
      <c r="AG55" s="135">
        <f t="shared" si="19"/>
        <v>4.519015771446</v>
      </c>
    </row>
    <row r="56" spans="1:33" s="10" customFormat="1" ht="12" x14ac:dyDescent="0.2">
      <c r="A56" s="28" t="s">
        <v>0</v>
      </c>
      <c r="B56" s="29" t="s">
        <v>16</v>
      </c>
      <c r="C56" s="30">
        <v>675.06859999999995</v>
      </c>
      <c r="D56" s="78">
        <v>0</v>
      </c>
      <c r="E56" s="78">
        <f t="shared" si="20"/>
        <v>100</v>
      </c>
      <c r="F56" s="78">
        <v>0</v>
      </c>
      <c r="G56" s="30">
        <f t="shared" si="21"/>
        <v>100</v>
      </c>
      <c r="H56" s="31">
        <f t="shared" si="17"/>
        <v>100</v>
      </c>
      <c r="I56" s="30">
        <f t="shared" si="22"/>
        <v>675.06859999999995</v>
      </c>
      <c r="J56" s="30"/>
      <c r="K56" s="30"/>
      <c r="L56" s="32"/>
      <c r="M56" s="33"/>
      <c r="N56" s="34"/>
      <c r="O56" s="39"/>
      <c r="P56" s="35">
        <v>1</v>
      </c>
      <c r="Q56" s="36">
        <v>1.1000000000000001</v>
      </c>
      <c r="R56" s="60"/>
      <c r="S56" s="37">
        <f>P56*Q56</f>
        <v>1.1000000000000001</v>
      </c>
      <c r="T56" s="41"/>
      <c r="U56" s="33">
        <v>2.5</v>
      </c>
      <c r="V56" s="38">
        <f t="shared" si="18"/>
        <v>2.75</v>
      </c>
      <c r="X56" s="115">
        <v>1</v>
      </c>
      <c r="Y56" s="115">
        <v>1</v>
      </c>
      <c r="Z56" s="115">
        <v>1</v>
      </c>
      <c r="AA56" s="115">
        <v>1</v>
      </c>
      <c r="AB56" s="115">
        <v>1</v>
      </c>
      <c r="AC56" s="115">
        <v>1</v>
      </c>
      <c r="AD56" s="125">
        <f t="shared" si="23"/>
        <v>6</v>
      </c>
      <c r="AE56" s="130">
        <v>80</v>
      </c>
      <c r="AF56" s="133"/>
      <c r="AG56" s="135">
        <f t="shared" si="19"/>
        <v>0.88000000000000012</v>
      </c>
    </row>
    <row r="57" spans="1:33" s="10" customFormat="1" ht="12" x14ac:dyDescent="0.2">
      <c r="A57" s="28" t="s">
        <v>0</v>
      </c>
      <c r="B57" s="29" t="s">
        <v>71</v>
      </c>
      <c r="C57" s="30">
        <v>288</v>
      </c>
      <c r="D57" s="78">
        <v>0</v>
      </c>
      <c r="E57" s="78">
        <f t="shared" si="20"/>
        <v>100</v>
      </c>
      <c r="F57" s="78">
        <v>0</v>
      </c>
      <c r="G57" s="30">
        <f t="shared" si="21"/>
        <v>100</v>
      </c>
      <c r="H57" s="31">
        <f t="shared" si="17"/>
        <v>100</v>
      </c>
      <c r="I57" s="30">
        <f t="shared" si="22"/>
        <v>288</v>
      </c>
      <c r="J57" s="30"/>
      <c r="K57" s="30"/>
      <c r="L57" s="32"/>
      <c r="M57" s="33"/>
      <c r="N57" s="34"/>
      <c r="O57" s="39"/>
      <c r="P57" s="35">
        <v>1</v>
      </c>
      <c r="Q57" s="36">
        <v>1.1000000000000001</v>
      </c>
      <c r="R57" s="60"/>
      <c r="S57" s="37">
        <f>P57*Q57</f>
        <v>1.1000000000000001</v>
      </c>
      <c r="T57" s="41"/>
      <c r="U57" s="33">
        <v>2.5</v>
      </c>
      <c r="V57" s="38">
        <f t="shared" ref="V57" si="26">S57*U57</f>
        <v>2.75</v>
      </c>
      <c r="X57" s="115">
        <v>1</v>
      </c>
      <c r="Y57" s="115">
        <v>1</v>
      </c>
      <c r="Z57" s="116">
        <v>-1</v>
      </c>
      <c r="AA57" s="115">
        <v>1</v>
      </c>
      <c r="AB57" s="115">
        <v>1</v>
      </c>
      <c r="AC57" s="115">
        <v>1</v>
      </c>
      <c r="AD57" s="125">
        <f t="shared" si="23"/>
        <v>4</v>
      </c>
      <c r="AE57" s="130">
        <f>50+(30/6)*AD57</f>
        <v>70</v>
      </c>
      <c r="AF57" s="133"/>
      <c r="AG57" s="135">
        <f t="shared" si="19"/>
        <v>0.77</v>
      </c>
    </row>
    <row r="58" spans="1:33" s="10" customFormat="1" ht="12" x14ac:dyDescent="0.2">
      <c r="A58" s="42" t="s">
        <v>12</v>
      </c>
      <c r="B58" s="29" t="s">
        <v>19</v>
      </c>
      <c r="C58" s="30">
        <v>27468.551034</v>
      </c>
      <c r="D58" s="78">
        <v>15</v>
      </c>
      <c r="E58" s="78">
        <f t="shared" si="20"/>
        <v>85</v>
      </c>
      <c r="F58" s="78">
        <v>0</v>
      </c>
      <c r="G58" s="30">
        <f t="shared" si="21"/>
        <v>100</v>
      </c>
      <c r="H58" s="31">
        <f t="shared" si="17"/>
        <v>85</v>
      </c>
      <c r="I58" s="30">
        <f t="shared" si="22"/>
        <v>23348.2683789</v>
      </c>
      <c r="J58" s="30"/>
      <c r="K58" s="30"/>
      <c r="L58" s="32"/>
      <c r="M58" s="33"/>
      <c r="N58" s="34"/>
      <c r="O58" s="39">
        <v>1000</v>
      </c>
      <c r="P58" s="40">
        <f t="shared" ref="P58:P65" si="27">I58/O58</f>
        <v>23.348268378899999</v>
      </c>
      <c r="Q58" s="36">
        <v>1.1000000000000001</v>
      </c>
      <c r="R58" s="60"/>
      <c r="S58" s="37">
        <f>P58*Q58</f>
        <v>25.683095216790001</v>
      </c>
      <c r="T58" s="41"/>
      <c r="U58" s="33">
        <v>2.5</v>
      </c>
      <c r="V58" s="38">
        <f t="shared" si="18"/>
        <v>64.207738041975006</v>
      </c>
      <c r="X58" s="116">
        <v>-2</v>
      </c>
      <c r="Y58" s="116">
        <v>-1</v>
      </c>
      <c r="Z58" s="115">
        <v>1</v>
      </c>
      <c r="AA58" s="115">
        <v>1</v>
      </c>
      <c r="AB58" s="115">
        <v>1</v>
      </c>
      <c r="AC58" s="116">
        <v>-2</v>
      </c>
      <c r="AD58" s="125">
        <f t="shared" si="23"/>
        <v>-2</v>
      </c>
      <c r="AE58" s="130">
        <f>50+(30/6)*AD58</f>
        <v>40</v>
      </c>
      <c r="AF58" s="133"/>
      <c r="AG58" s="135">
        <f t="shared" si="19"/>
        <v>10.273238086716001</v>
      </c>
    </row>
    <row r="59" spans="1:33" s="10" customFormat="1" ht="12" x14ac:dyDescent="0.2">
      <c r="A59" s="42" t="s">
        <v>12</v>
      </c>
      <c r="B59" s="29" t="s">
        <v>20</v>
      </c>
      <c r="C59" s="30">
        <v>4368.0459499999997</v>
      </c>
      <c r="D59" s="78">
        <v>0</v>
      </c>
      <c r="E59" s="78">
        <f t="shared" si="20"/>
        <v>100</v>
      </c>
      <c r="F59" s="78">
        <v>0</v>
      </c>
      <c r="G59" s="30">
        <f t="shared" si="21"/>
        <v>100</v>
      </c>
      <c r="H59" s="31">
        <f t="shared" si="17"/>
        <v>100</v>
      </c>
      <c r="I59" s="30">
        <f t="shared" si="22"/>
        <v>4368.0459499999997</v>
      </c>
      <c r="J59" s="30"/>
      <c r="K59" s="30"/>
      <c r="L59" s="32"/>
      <c r="M59" s="33"/>
      <c r="N59" s="34"/>
      <c r="O59" s="39">
        <v>800</v>
      </c>
      <c r="P59" s="40">
        <f t="shared" si="27"/>
        <v>5.4600574374999997</v>
      </c>
      <c r="Q59" s="36">
        <v>1.1000000000000001</v>
      </c>
      <c r="R59" s="60"/>
      <c r="S59" s="37">
        <f t="shared" ref="S59:S60" si="28">P59*Q59</f>
        <v>6.00606318125</v>
      </c>
      <c r="T59" s="41"/>
      <c r="U59" s="33">
        <v>2.5</v>
      </c>
      <c r="V59" s="38">
        <f t="shared" si="18"/>
        <v>15.015157953125</v>
      </c>
      <c r="X59" s="115">
        <v>1</v>
      </c>
      <c r="Y59" s="115">
        <v>1</v>
      </c>
      <c r="Z59" s="115">
        <v>1</v>
      </c>
      <c r="AA59" s="115">
        <v>1</v>
      </c>
      <c r="AB59" s="115">
        <v>1</v>
      </c>
      <c r="AC59" s="115">
        <v>1</v>
      </c>
      <c r="AD59" s="125">
        <f t="shared" si="23"/>
        <v>6</v>
      </c>
      <c r="AE59" s="130">
        <v>80</v>
      </c>
      <c r="AF59" s="133"/>
      <c r="AG59" s="135">
        <f t="shared" si="19"/>
        <v>4.8048505450000007</v>
      </c>
    </row>
    <row r="60" spans="1:33" s="10" customFormat="1" ht="12" x14ac:dyDescent="0.2">
      <c r="A60" s="42" t="s">
        <v>12</v>
      </c>
      <c r="B60" s="29" t="s">
        <v>21</v>
      </c>
      <c r="C60" s="30">
        <v>8349.5285500000009</v>
      </c>
      <c r="D60" s="78">
        <v>10</v>
      </c>
      <c r="E60" s="78">
        <f t="shared" si="20"/>
        <v>90</v>
      </c>
      <c r="F60" s="78">
        <v>0</v>
      </c>
      <c r="G60" s="30">
        <f t="shared" si="21"/>
        <v>100</v>
      </c>
      <c r="H60" s="31">
        <f t="shared" si="17"/>
        <v>90</v>
      </c>
      <c r="I60" s="30">
        <f t="shared" si="22"/>
        <v>7514.5756950000014</v>
      </c>
      <c r="J60" s="30"/>
      <c r="K60" s="30"/>
      <c r="L60" s="32"/>
      <c r="M60" s="33"/>
      <c r="N60" s="34"/>
      <c r="O60" s="39">
        <v>800</v>
      </c>
      <c r="P60" s="40">
        <f t="shared" si="27"/>
        <v>9.3932196187500026</v>
      </c>
      <c r="Q60" s="36">
        <v>1.1000000000000001</v>
      </c>
      <c r="R60" s="60"/>
      <c r="S60" s="37">
        <f t="shared" si="28"/>
        <v>10.332541580625003</v>
      </c>
      <c r="T60" s="41"/>
      <c r="U60" s="33">
        <v>2.5</v>
      </c>
      <c r="V60" s="38">
        <f t="shared" si="18"/>
        <v>25.831353951562509</v>
      </c>
      <c r="X60" s="116">
        <v>-1</v>
      </c>
      <c r="Y60" s="116">
        <v>-1</v>
      </c>
      <c r="Z60" s="115">
        <v>1</v>
      </c>
      <c r="AA60" s="115">
        <v>1</v>
      </c>
      <c r="AB60" s="115">
        <v>1</v>
      </c>
      <c r="AC60" s="116">
        <v>-2</v>
      </c>
      <c r="AD60" s="125">
        <f t="shared" si="23"/>
        <v>-1</v>
      </c>
      <c r="AE60" s="130">
        <f>50+(30/6)*AD60</f>
        <v>45</v>
      </c>
      <c r="AF60" s="133"/>
      <c r="AG60" s="135">
        <f t="shared" si="19"/>
        <v>4.6496437112812519</v>
      </c>
    </row>
    <row r="61" spans="1:33" s="10" customFormat="1" ht="12" x14ac:dyDescent="0.2">
      <c r="A61" s="42" t="s">
        <v>12</v>
      </c>
      <c r="B61" s="29" t="s">
        <v>22</v>
      </c>
      <c r="C61" s="30">
        <v>2233</v>
      </c>
      <c r="D61" s="78">
        <v>10</v>
      </c>
      <c r="E61" s="78">
        <f t="shared" si="20"/>
        <v>90</v>
      </c>
      <c r="F61" s="78">
        <v>0</v>
      </c>
      <c r="G61" s="30">
        <f t="shared" si="21"/>
        <v>100</v>
      </c>
      <c r="H61" s="31">
        <f t="shared" si="17"/>
        <v>90</v>
      </c>
      <c r="I61" s="30">
        <f t="shared" si="22"/>
        <v>2009.7</v>
      </c>
      <c r="J61" s="30"/>
      <c r="K61" s="30"/>
      <c r="L61" s="32"/>
      <c r="M61" s="33"/>
      <c r="N61" s="34"/>
      <c r="O61" s="39">
        <v>800</v>
      </c>
      <c r="P61" s="40">
        <f t="shared" si="27"/>
        <v>2.5121250000000002</v>
      </c>
      <c r="Q61" s="36">
        <v>1.1000000000000001</v>
      </c>
      <c r="R61" s="60"/>
      <c r="S61" s="37">
        <f>P61*Q61</f>
        <v>2.7633375000000004</v>
      </c>
      <c r="T61" s="41"/>
      <c r="U61" s="33">
        <v>2.5</v>
      </c>
      <c r="V61" s="38">
        <f t="shared" si="18"/>
        <v>6.9083437500000011</v>
      </c>
      <c r="X61" s="116">
        <v>-1</v>
      </c>
      <c r="Y61" s="116">
        <v>-1</v>
      </c>
      <c r="Z61" s="115">
        <v>1</v>
      </c>
      <c r="AA61" s="115">
        <v>1</v>
      </c>
      <c r="AB61" s="115">
        <v>1</v>
      </c>
      <c r="AC61" s="116">
        <v>-1</v>
      </c>
      <c r="AD61" s="125">
        <f t="shared" si="23"/>
        <v>0</v>
      </c>
      <c r="AE61" s="130">
        <v>50</v>
      </c>
      <c r="AF61" s="133"/>
      <c r="AG61" s="135">
        <f t="shared" si="19"/>
        <v>1.3816687500000002</v>
      </c>
    </row>
    <row r="62" spans="1:33" s="10" customFormat="1" ht="12" x14ac:dyDescent="0.2">
      <c r="A62" s="42" t="s">
        <v>12</v>
      </c>
      <c r="B62" s="29" t="s">
        <v>23</v>
      </c>
      <c r="C62" s="30">
        <v>5354.8505100000002</v>
      </c>
      <c r="D62" s="78">
        <v>10</v>
      </c>
      <c r="E62" s="78">
        <f t="shared" si="20"/>
        <v>90</v>
      </c>
      <c r="F62" s="78">
        <v>0</v>
      </c>
      <c r="G62" s="30">
        <f t="shared" si="21"/>
        <v>100</v>
      </c>
      <c r="H62" s="31">
        <f t="shared" si="17"/>
        <v>90</v>
      </c>
      <c r="I62" s="30">
        <f t="shared" si="22"/>
        <v>4819.3654590000006</v>
      </c>
      <c r="J62" s="30"/>
      <c r="K62" s="30"/>
      <c r="L62" s="32"/>
      <c r="M62" s="33"/>
      <c r="N62" s="34"/>
      <c r="O62" s="39">
        <v>800</v>
      </c>
      <c r="P62" s="40">
        <f t="shared" si="27"/>
        <v>6.024206823750001</v>
      </c>
      <c r="Q62" s="36">
        <v>1.1000000000000001</v>
      </c>
      <c r="R62" s="60"/>
      <c r="S62" s="37">
        <f>P62*Q62</f>
        <v>6.6266275061250015</v>
      </c>
      <c r="T62" s="41"/>
      <c r="U62" s="33">
        <v>2.5</v>
      </c>
      <c r="V62" s="38">
        <f t="shared" si="18"/>
        <v>16.566568765312503</v>
      </c>
      <c r="X62" s="116">
        <v>-1</v>
      </c>
      <c r="Y62" s="116">
        <v>-1</v>
      </c>
      <c r="Z62" s="115">
        <v>1</v>
      </c>
      <c r="AA62" s="115">
        <v>1</v>
      </c>
      <c r="AB62" s="115">
        <v>1</v>
      </c>
      <c r="AC62" s="116">
        <v>-1</v>
      </c>
      <c r="AD62" s="125">
        <f t="shared" si="23"/>
        <v>0</v>
      </c>
      <c r="AE62" s="127">
        <v>50</v>
      </c>
      <c r="AF62" s="133"/>
      <c r="AG62" s="135">
        <f t="shared" si="19"/>
        <v>3.3133137530625008</v>
      </c>
    </row>
    <row r="63" spans="1:33" s="10" customFormat="1" ht="12" x14ac:dyDescent="0.2">
      <c r="A63" s="42" t="s">
        <v>12</v>
      </c>
      <c r="B63" s="29" t="s">
        <v>24</v>
      </c>
      <c r="C63" s="30">
        <v>8145.184878</v>
      </c>
      <c r="D63" s="78">
        <v>10</v>
      </c>
      <c r="E63" s="78">
        <f t="shared" si="20"/>
        <v>90</v>
      </c>
      <c r="F63" s="78">
        <v>0</v>
      </c>
      <c r="G63" s="30">
        <f t="shared" si="21"/>
        <v>100</v>
      </c>
      <c r="H63" s="31">
        <f t="shared" si="17"/>
        <v>90</v>
      </c>
      <c r="I63" s="30">
        <f t="shared" si="22"/>
        <v>7330.6663902</v>
      </c>
      <c r="J63" s="30"/>
      <c r="K63" s="30"/>
      <c r="L63" s="32"/>
      <c r="M63" s="33"/>
      <c r="N63" s="34"/>
      <c r="O63" s="39">
        <v>800</v>
      </c>
      <c r="P63" s="40">
        <f t="shared" si="27"/>
        <v>9.1633329877499996</v>
      </c>
      <c r="Q63" s="36">
        <v>1.1000000000000001</v>
      </c>
      <c r="R63" s="60"/>
      <c r="S63" s="37">
        <f t="shared" ref="S63" si="29">P63*Q63</f>
        <v>10.079666286525001</v>
      </c>
      <c r="T63" s="41"/>
      <c r="U63" s="33">
        <v>2.5</v>
      </c>
      <c r="V63" s="38">
        <f t="shared" si="18"/>
        <v>25.1991657163125</v>
      </c>
      <c r="X63" s="116">
        <v>-1</v>
      </c>
      <c r="Y63" s="116">
        <v>-1</v>
      </c>
      <c r="Z63" s="115">
        <v>1</v>
      </c>
      <c r="AA63" s="115">
        <v>1</v>
      </c>
      <c r="AB63" s="115">
        <v>1</v>
      </c>
      <c r="AC63" s="116">
        <v>-1</v>
      </c>
      <c r="AD63" s="125">
        <f t="shared" si="23"/>
        <v>0</v>
      </c>
      <c r="AE63" s="131">
        <v>50</v>
      </c>
      <c r="AF63" s="133"/>
      <c r="AG63" s="135">
        <f t="shared" si="19"/>
        <v>5.0398331432625003</v>
      </c>
    </row>
    <row r="64" spans="1:33" s="10" customFormat="1" ht="12" x14ac:dyDescent="0.2">
      <c r="A64" s="42" t="s">
        <v>12</v>
      </c>
      <c r="B64" s="29" t="s">
        <v>25</v>
      </c>
      <c r="C64" s="30">
        <v>259.67149999999998</v>
      </c>
      <c r="D64" s="78">
        <v>10</v>
      </c>
      <c r="E64" s="78">
        <f t="shared" si="20"/>
        <v>90</v>
      </c>
      <c r="F64" s="78">
        <v>0</v>
      </c>
      <c r="G64" s="30">
        <f t="shared" si="21"/>
        <v>100</v>
      </c>
      <c r="H64" s="31">
        <f t="shared" si="17"/>
        <v>90</v>
      </c>
      <c r="I64" s="30">
        <f t="shared" si="22"/>
        <v>233.70434999999998</v>
      </c>
      <c r="J64" s="30"/>
      <c r="K64" s="30"/>
      <c r="L64" s="32"/>
      <c r="M64" s="33"/>
      <c r="N64" s="34"/>
      <c r="O64" s="39">
        <v>800</v>
      </c>
      <c r="P64" s="40">
        <f t="shared" si="27"/>
        <v>0.29213043749999995</v>
      </c>
      <c r="Q64" s="36">
        <v>1.1000000000000001</v>
      </c>
      <c r="R64" s="60"/>
      <c r="S64" s="37">
        <f t="shared" ref="S64" si="30">P64*Q64</f>
        <v>0.32134348124999995</v>
      </c>
      <c r="T64" s="41"/>
      <c r="U64" s="33">
        <v>2.5</v>
      </c>
      <c r="V64" s="38">
        <f t="shared" si="18"/>
        <v>0.80335870312499991</v>
      </c>
      <c r="X64" s="116">
        <v>-1</v>
      </c>
      <c r="Y64" s="116">
        <v>-1</v>
      </c>
      <c r="Z64" s="115">
        <v>1</v>
      </c>
      <c r="AA64" s="115">
        <v>1</v>
      </c>
      <c r="AB64" s="115">
        <v>1</v>
      </c>
      <c r="AC64" s="116">
        <v>-1</v>
      </c>
      <c r="AD64" s="125">
        <f t="shared" si="23"/>
        <v>0</v>
      </c>
      <c r="AE64" s="127">
        <v>50</v>
      </c>
      <c r="AF64" s="133"/>
      <c r="AG64" s="135">
        <f t="shared" si="19"/>
        <v>0.16067174062499998</v>
      </c>
    </row>
    <row r="65" spans="1:33" s="10" customFormat="1" ht="12" x14ac:dyDescent="0.2">
      <c r="A65" s="42" t="s">
        <v>12</v>
      </c>
      <c r="B65" s="29" t="s">
        <v>26</v>
      </c>
      <c r="C65" s="30">
        <v>8929.5677629999991</v>
      </c>
      <c r="D65" s="78">
        <v>15</v>
      </c>
      <c r="E65" s="78">
        <f t="shared" si="20"/>
        <v>85</v>
      </c>
      <c r="F65" s="78">
        <v>0</v>
      </c>
      <c r="G65" s="30">
        <f t="shared" si="21"/>
        <v>100</v>
      </c>
      <c r="H65" s="31">
        <f t="shared" si="17"/>
        <v>85</v>
      </c>
      <c r="I65" s="30">
        <f t="shared" si="22"/>
        <v>7590.1325985499989</v>
      </c>
      <c r="J65" s="30"/>
      <c r="K65" s="30"/>
      <c r="L65" s="32"/>
      <c r="M65" s="33"/>
      <c r="N65" s="34"/>
      <c r="O65" s="39">
        <v>1000</v>
      </c>
      <c r="P65" s="40">
        <f t="shared" si="27"/>
        <v>7.5901325985499986</v>
      </c>
      <c r="Q65" s="36">
        <v>1.1000000000000001</v>
      </c>
      <c r="R65" s="60"/>
      <c r="S65" s="37">
        <f t="shared" ref="S65:S68" si="31">P65*Q65</f>
        <v>8.3491458584049987</v>
      </c>
      <c r="T65" s="41"/>
      <c r="U65" s="33">
        <v>2.5</v>
      </c>
      <c r="V65" s="38">
        <f t="shared" si="18"/>
        <v>20.872864646012495</v>
      </c>
      <c r="X65" s="116">
        <v>-1</v>
      </c>
      <c r="Y65" s="116">
        <v>-1</v>
      </c>
      <c r="Z65" s="115">
        <v>1</v>
      </c>
      <c r="AA65" s="115">
        <v>1</v>
      </c>
      <c r="AB65" s="115">
        <v>1</v>
      </c>
      <c r="AC65" s="115">
        <v>1</v>
      </c>
      <c r="AD65" s="125">
        <f t="shared" si="23"/>
        <v>2</v>
      </c>
      <c r="AE65" s="127">
        <f>50+(30/6)*AD65</f>
        <v>60</v>
      </c>
      <c r="AF65" s="133"/>
      <c r="AG65" s="135">
        <f t="shared" si="19"/>
        <v>5.0094875150429994</v>
      </c>
    </row>
    <row r="66" spans="1:33" s="10" customFormat="1" ht="12" x14ac:dyDescent="0.2">
      <c r="A66" s="42" t="s">
        <v>12</v>
      </c>
      <c r="B66" s="29" t="s">
        <v>27</v>
      </c>
      <c r="C66" s="30">
        <v>4056.4522229999998</v>
      </c>
      <c r="D66" s="78">
        <v>0</v>
      </c>
      <c r="E66" s="78">
        <f t="shared" si="20"/>
        <v>100</v>
      </c>
      <c r="F66" s="78">
        <v>0</v>
      </c>
      <c r="G66" s="30">
        <f t="shared" si="21"/>
        <v>100</v>
      </c>
      <c r="H66" s="31">
        <f t="shared" si="17"/>
        <v>100</v>
      </c>
      <c r="I66" s="30">
        <f t="shared" si="22"/>
        <v>4056.4522229999998</v>
      </c>
      <c r="J66" s="30"/>
      <c r="K66" s="30"/>
      <c r="L66" s="32"/>
      <c r="M66" s="33"/>
      <c r="N66" s="34"/>
      <c r="O66" s="39"/>
      <c r="P66" s="35">
        <v>3</v>
      </c>
      <c r="Q66" s="36">
        <v>1.1000000000000001</v>
      </c>
      <c r="R66" s="60"/>
      <c r="S66" s="37">
        <f t="shared" si="31"/>
        <v>3.3000000000000003</v>
      </c>
      <c r="T66" s="41"/>
      <c r="U66" s="33">
        <v>2.5</v>
      </c>
      <c r="V66" s="38">
        <f t="shared" si="18"/>
        <v>8.25</v>
      </c>
      <c r="X66" s="115">
        <v>1</v>
      </c>
      <c r="Y66" s="115">
        <v>1</v>
      </c>
      <c r="Z66" s="115">
        <v>1</v>
      </c>
      <c r="AA66" s="115">
        <v>1</v>
      </c>
      <c r="AB66" s="115">
        <v>1</v>
      </c>
      <c r="AC66" s="115">
        <v>1</v>
      </c>
      <c r="AD66" s="125">
        <f t="shared" si="23"/>
        <v>6</v>
      </c>
      <c r="AE66" s="127">
        <v>80</v>
      </c>
      <c r="AF66" s="133"/>
      <c r="AG66" s="135">
        <f t="shared" si="19"/>
        <v>2.6400000000000006</v>
      </c>
    </row>
    <row r="67" spans="1:33" s="10" customFormat="1" ht="12" x14ac:dyDescent="0.2">
      <c r="A67" s="42" t="s">
        <v>12</v>
      </c>
      <c r="B67" s="29" t="s">
        <v>28</v>
      </c>
      <c r="C67" s="30">
        <v>8095.5508</v>
      </c>
      <c r="D67" s="78">
        <v>10</v>
      </c>
      <c r="E67" s="78">
        <f t="shared" si="20"/>
        <v>90</v>
      </c>
      <c r="F67" s="78">
        <v>0</v>
      </c>
      <c r="G67" s="30">
        <f t="shared" si="21"/>
        <v>100</v>
      </c>
      <c r="H67" s="31">
        <f t="shared" si="17"/>
        <v>90</v>
      </c>
      <c r="I67" s="30">
        <f t="shared" si="22"/>
        <v>7285.9957199999999</v>
      </c>
      <c r="J67" s="30"/>
      <c r="K67" s="30"/>
      <c r="L67" s="32"/>
      <c r="M67" s="33"/>
      <c r="N67" s="34"/>
      <c r="O67" s="39">
        <v>1000</v>
      </c>
      <c r="P67" s="40">
        <f>I67/O67</f>
        <v>7.2859957199999998</v>
      </c>
      <c r="Q67" s="36">
        <v>1.1000000000000001</v>
      </c>
      <c r="R67" s="60"/>
      <c r="S67" s="37">
        <f t="shared" si="31"/>
        <v>8.014595292000001</v>
      </c>
      <c r="T67" s="41"/>
      <c r="U67" s="33">
        <v>2.5</v>
      </c>
      <c r="V67" s="38">
        <f t="shared" si="18"/>
        <v>20.036488230000003</v>
      </c>
      <c r="X67" s="116">
        <v>-1</v>
      </c>
      <c r="Y67" s="116">
        <v>-1</v>
      </c>
      <c r="Z67" s="116">
        <v>-2</v>
      </c>
      <c r="AA67" s="115">
        <v>1</v>
      </c>
      <c r="AB67" s="115">
        <v>1</v>
      </c>
      <c r="AC67" s="116">
        <v>-1</v>
      </c>
      <c r="AD67" s="125">
        <f t="shared" si="23"/>
        <v>-3</v>
      </c>
      <c r="AE67" s="130">
        <f>50+(30/6)*AD67</f>
        <v>35</v>
      </c>
      <c r="AF67" s="133"/>
      <c r="AG67" s="135">
        <f t="shared" si="19"/>
        <v>2.8051083522</v>
      </c>
    </row>
    <row r="68" spans="1:33" s="10" customFormat="1" ht="12" x14ac:dyDescent="0.2">
      <c r="A68" s="42" t="s">
        <v>12</v>
      </c>
      <c r="B68" s="29" t="s">
        <v>29</v>
      </c>
      <c r="C68" s="30">
        <v>10498.614996</v>
      </c>
      <c r="D68" s="78">
        <v>0</v>
      </c>
      <c r="E68" s="78">
        <f t="shared" si="20"/>
        <v>100</v>
      </c>
      <c r="F68" s="78">
        <v>0</v>
      </c>
      <c r="G68" s="30">
        <f t="shared" si="21"/>
        <v>100</v>
      </c>
      <c r="H68" s="31">
        <f t="shared" si="17"/>
        <v>100</v>
      </c>
      <c r="I68" s="30">
        <f t="shared" si="22"/>
        <v>10498.614996</v>
      </c>
      <c r="J68" s="30"/>
      <c r="K68" s="30"/>
      <c r="L68" s="32"/>
      <c r="M68" s="33"/>
      <c r="N68" s="34"/>
      <c r="O68" s="39">
        <v>1000</v>
      </c>
      <c r="P68" s="40">
        <f>I68/O68</f>
        <v>10.498614996000001</v>
      </c>
      <c r="Q68" s="36">
        <v>1.1000000000000001</v>
      </c>
      <c r="R68" s="60"/>
      <c r="S68" s="37">
        <f t="shared" si="31"/>
        <v>11.548476495600001</v>
      </c>
      <c r="T68" s="41"/>
      <c r="U68" s="33">
        <v>2.5</v>
      </c>
      <c r="V68" s="38">
        <f t="shared" si="18"/>
        <v>28.871191239000002</v>
      </c>
      <c r="X68" s="116">
        <v>-1</v>
      </c>
      <c r="Y68" s="115">
        <v>1</v>
      </c>
      <c r="Z68" s="116">
        <v>-1</v>
      </c>
      <c r="AA68" s="115">
        <v>1</v>
      </c>
      <c r="AB68" s="115">
        <v>1</v>
      </c>
      <c r="AC68" s="115">
        <v>1</v>
      </c>
      <c r="AD68" s="125">
        <f t="shared" si="23"/>
        <v>2</v>
      </c>
      <c r="AE68" s="130">
        <f>50+(30/6)*AD68</f>
        <v>60</v>
      </c>
      <c r="AF68" s="133"/>
      <c r="AG68" s="135">
        <f t="shared" si="19"/>
        <v>6.9290858973600002</v>
      </c>
    </row>
    <row r="69" spans="1:33" s="23" customFormat="1" ht="12.75" x14ac:dyDescent="0.2">
      <c r="A69" s="44" t="s">
        <v>15</v>
      </c>
      <c r="B69" s="45"/>
      <c r="C69" s="46"/>
      <c r="D69" s="99"/>
      <c r="E69" s="99"/>
      <c r="F69" s="99"/>
      <c r="G69" s="47"/>
      <c r="H69" s="47"/>
      <c r="I69" s="47"/>
      <c r="J69" s="47"/>
      <c r="K69" s="47"/>
      <c r="L69" s="48"/>
      <c r="M69" s="49"/>
      <c r="N69" s="50"/>
      <c r="O69" s="47"/>
      <c r="P69" s="47"/>
      <c r="Q69" s="47"/>
      <c r="R69" s="16"/>
      <c r="S69" s="51"/>
      <c r="T69" s="52"/>
      <c r="U69" s="52"/>
      <c r="V69" s="53"/>
      <c r="X69" s="132"/>
      <c r="Y69" s="132"/>
      <c r="Z69" s="132"/>
      <c r="AA69" s="132"/>
      <c r="AB69" s="132"/>
      <c r="AC69" s="132"/>
      <c r="AD69" s="132"/>
      <c r="AE69" s="132"/>
    </row>
    <row r="70" spans="1:33" s="4" customFormat="1" ht="12" x14ac:dyDescent="0.2">
      <c r="A70" s="54" t="s">
        <v>39</v>
      </c>
      <c r="B70" s="29" t="s">
        <v>38</v>
      </c>
      <c r="C70" s="30">
        <v>65430.28</v>
      </c>
      <c r="D70" s="78">
        <v>15</v>
      </c>
      <c r="E70" s="78">
        <f>100-D70</f>
        <v>85</v>
      </c>
      <c r="F70" s="78">
        <v>40</v>
      </c>
      <c r="G70" s="30">
        <f t="shared" si="21"/>
        <v>60</v>
      </c>
      <c r="H70" s="43">
        <f t="shared" si="17"/>
        <v>51</v>
      </c>
      <c r="I70" s="30">
        <f t="shared" si="22"/>
        <v>33369.442799999997</v>
      </c>
      <c r="J70" s="55">
        <v>40</v>
      </c>
      <c r="K70" s="55">
        <f>100-J70</f>
        <v>60</v>
      </c>
      <c r="L70" s="32">
        <v>0.25</v>
      </c>
      <c r="M70" s="33">
        <v>2.5</v>
      </c>
      <c r="N70" s="34">
        <v>100</v>
      </c>
      <c r="O70" s="56">
        <v>1000</v>
      </c>
      <c r="P70" s="57">
        <f>I70*(K70/100)/O70</f>
        <v>20.021665679999998</v>
      </c>
      <c r="Q70" s="36">
        <v>1.1000000000000001</v>
      </c>
      <c r="R70" s="61">
        <f>(I70*(J70/100))*L70*M70/N70</f>
        <v>83.42360699999999</v>
      </c>
      <c r="S70" s="37">
        <f t="shared" ref="S70:S71" si="32">P70*Q70</f>
        <v>22.023832248000001</v>
      </c>
      <c r="T70" s="58">
        <v>2.2000000000000002</v>
      </c>
      <c r="U70" s="58">
        <v>2.5</v>
      </c>
      <c r="V70" s="59">
        <f>(R70*T70)+(S70*U70)</f>
        <v>238.59151601999997</v>
      </c>
      <c r="X70" s="116">
        <v>-2</v>
      </c>
      <c r="Y70" s="116">
        <v>-1</v>
      </c>
      <c r="Z70" s="115">
        <v>1</v>
      </c>
      <c r="AA70" s="116">
        <v>-1</v>
      </c>
      <c r="AB70" s="116">
        <v>-1</v>
      </c>
      <c r="AC70" s="116">
        <v>-2</v>
      </c>
      <c r="AD70" s="125">
        <f t="shared" si="23"/>
        <v>-6</v>
      </c>
      <c r="AE70" s="130">
        <v>20</v>
      </c>
      <c r="AF70" s="136">
        <f>R70*(AE70/100)</f>
        <v>16.684721399999997</v>
      </c>
      <c r="AG70" s="135">
        <f t="shared" ref="AG70:AG73" si="33">S70*(AE70/100)</f>
        <v>4.4047664496000003</v>
      </c>
    </row>
    <row r="71" spans="1:33" s="4" customFormat="1" ht="12" x14ac:dyDescent="0.2">
      <c r="A71" s="54" t="s">
        <v>39</v>
      </c>
      <c r="B71" s="29" t="s">
        <v>41</v>
      </c>
      <c r="C71" s="30">
        <v>1859.463602</v>
      </c>
      <c r="D71" s="78">
        <v>15</v>
      </c>
      <c r="E71" s="78">
        <f>100-D71</f>
        <v>85</v>
      </c>
      <c r="F71" s="78">
        <v>0</v>
      </c>
      <c r="G71" s="30">
        <f t="shared" si="21"/>
        <v>100</v>
      </c>
      <c r="H71" s="43">
        <f t="shared" ref="H71" si="34">E71*(G71/100)</f>
        <v>85</v>
      </c>
      <c r="I71" s="30">
        <f t="shared" si="22"/>
        <v>1580.5440616999999</v>
      </c>
      <c r="J71" s="55">
        <v>40</v>
      </c>
      <c r="K71" s="55">
        <f>100-J71</f>
        <v>60</v>
      </c>
      <c r="L71" s="32">
        <v>0.25</v>
      </c>
      <c r="M71" s="33">
        <v>2.5</v>
      </c>
      <c r="N71" s="34">
        <v>100</v>
      </c>
      <c r="O71" s="56">
        <v>1000</v>
      </c>
      <c r="P71" s="57">
        <f>I71*(K71/100)/O71</f>
        <v>0.94832643701999997</v>
      </c>
      <c r="Q71" s="36">
        <v>1.1000000000000001</v>
      </c>
      <c r="R71" s="61">
        <f>(I71*(J71/100))*L71*M71/N71</f>
        <v>3.9513601542499996</v>
      </c>
      <c r="S71" s="37">
        <f t="shared" si="32"/>
        <v>1.0431590807220001</v>
      </c>
      <c r="T71" s="58">
        <v>2.2000000000000002</v>
      </c>
      <c r="U71" s="58">
        <v>2.5</v>
      </c>
      <c r="V71" s="59">
        <f>(R71*T71)+(S71*U71)</f>
        <v>11.300890041155</v>
      </c>
      <c r="X71" s="116">
        <v>-2</v>
      </c>
      <c r="Y71" s="116">
        <v>-1</v>
      </c>
      <c r="Z71" s="115">
        <v>1</v>
      </c>
      <c r="AA71" s="116">
        <v>-1</v>
      </c>
      <c r="AB71" s="116">
        <v>-1</v>
      </c>
      <c r="AC71" s="116">
        <v>-2</v>
      </c>
      <c r="AD71" s="125">
        <f t="shared" si="23"/>
        <v>-6</v>
      </c>
      <c r="AE71" s="127">
        <v>20</v>
      </c>
      <c r="AF71" s="136">
        <f>R71*(AE71/100)</f>
        <v>0.79027203084999997</v>
      </c>
      <c r="AG71" s="135">
        <f t="shared" si="33"/>
        <v>0.20863181614440005</v>
      </c>
    </row>
    <row r="72" spans="1:33" s="4" customFormat="1" ht="12" x14ac:dyDescent="0.2">
      <c r="A72" s="54" t="s">
        <v>40</v>
      </c>
      <c r="B72" s="29" t="s">
        <v>42</v>
      </c>
      <c r="C72" s="30">
        <v>48431</v>
      </c>
      <c r="D72" s="78">
        <v>15</v>
      </c>
      <c r="E72" s="78">
        <f t="shared" ref="E72:E73" si="35">100-D72</f>
        <v>85</v>
      </c>
      <c r="F72" s="78">
        <v>30</v>
      </c>
      <c r="G72" s="30">
        <f t="shared" si="21"/>
        <v>70</v>
      </c>
      <c r="H72" s="43">
        <f t="shared" ref="H72:H73" si="36">E72*(G72/100)</f>
        <v>59.499999999999993</v>
      </c>
      <c r="I72" s="30">
        <f t="shared" ref="I72:I73" si="37">C72*(H72/100)</f>
        <v>28816.445</v>
      </c>
      <c r="J72" s="55">
        <v>0</v>
      </c>
      <c r="K72" s="55">
        <f>100-J72</f>
        <v>100</v>
      </c>
      <c r="L72" s="32"/>
      <c r="M72" s="33"/>
      <c r="N72" s="34"/>
      <c r="O72" s="39">
        <v>1200</v>
      </c>
      <c r="P72" s="40">
        <f t="shared" ref="P72:P73" si="38">I72/O72</f>
        <v>24.013704166666667</v>
      </c>
      <c r="Q72" s="36">
        <v>1.1000000000000001</v>
      </c>
      <c r="R72" s="60"/>
      <c r="S72" s="37">
        <f t="shared" ref="S72:S73" si="39">P72*Q72</f>
        <v>26.415074583333336</v>
      </c>
      <c r="T72" s="41"/>
      <c r="U72" s="33">
        <v>2.5</v>
      </c>
      <c r="V72" s="38">
        <f t="shared" ref="V72:V73" si="40">S72*U72</f>
        <v>66.03768645833334</v>
      </c>
      <c r="X72" s="116">
        <v>-2</v>
      </c>
      <c r="Y72" s="116">
        <v>-1</v>
      </c>
      <c r="Z72" s="115">
        <v>1</v>
      </c>
      <c r="AA72" s="116">
        <v>-1</v>
      </c>
      <c r="AB72" s="116">
        <v>-1</v>
      </c>
      <c r="AC72" s="116">
        <v>-2</v>
      </c>
      <c r="AD72" s="125">
        <f t="shared" si="23"/>
        <v>-6</v>
      </c>
      <c r="AE72" s="127">
        <v>20</v>
      </c>
      <c r="AF72" s="134"/>
      <c r="AG72" s="135">
        <f t="shared" si="33"/>
        <v>5.2830149166666676</v>
      </c>
    </row>
    <row r="73" spans="1:33" s="4" customFormat="1" ht="12" x14ac:dyDescent="0.2">
      <c r="A73" s="54" t="s">
        <v>40</v>
      </c>
      <c r="B73" s="29" t="s">
        <v>43</v>
      </c>
      <c r="C73" s="30">
        <v>27374</v>
      </c>
      <c r="D73" s="78">
        <v>15</v>
      </c>
      <c r="E73" s="78">
        <f t="shared" si="35"/>
        <v>85</v>
      </c>
      <c r="F73" s="78">
        <v>15</v>
      </c>
      <c r="G73" s="30">
        <f t="shared" si="21"/>
        <v>85</v>
      </c>
      <c r="H73" s="43">
        <f t="shared" si="36"/>
        <v>72.25</v>
      </c>
      <c r="I73" s="30">
        <f t="shared" si="37"/>
        <v>19777.715</v>
      </c>
      <c r="J73" s="55">
        <v>0</v>
      </c>
      <c r="K73" s="55">
        <f>100-J73</f>
        <v>100</v>
      </c>
      <c r="L73" s="32"/>
      <c r="M73" s="33"/>
      <c r="N73" s="34"/>
      <c r="O73" s="97">
        <v>1200</v>
      </c>
      <c r="P73" s="40">
        <f t="shared" si="38"/>
        <v>16.481429166666668</v>
      </c>
      <c r="Q73" s="36">
        <v>1.1000000000000001</v>
      </c>
      <c r="R73" s="60"/>
      <c r="S73" s="98">
        <f t="shared" si="39"/>
        <v>18.129572083333336</v>
      </c>
      <c r="T73" s="41"/>
      <c r="U73" s="33">
        <v>2.5</v>
      </c>
      <c r="V73" s="38">
        <f t="shared" si="40"/>
        <v>45.323930208333337</v>
      </c>
      <c r="X73" s="116">
        <v>-2</v>
      </c>
      <c r="Y73" s="116">
        <v>-1</v>
      </c>
      <c r="Z73" s="115">
        <v>1</v>
      </c>
      <c r="AA73" s="116">
        <v>-1</v>
      </c>
      <c r="AB73" s="116">
        <v>-1</v>
      </c>
      <c r="AC73" s="116">
        <v>-1</v>
      </c>
      <c r="AD73" s="125">
        <f t="shared" si="23"/>
        <v>-5</v>
      </c>
      <c r="AE73" s="127">
        <f>50+(30/6)*AD73</f>
        <v>25</v>
      </c>
      <c r="AF73" s="134"/>
      <c r="AG73" s="135">
        <f t="shared" si="33"/>
        <v>4.5323930208333341</v>
      </c>
    </row>
    <row r="74" spans="1:33" s="154" customFormat="1" ht="12.75" x14ac:dyDescent="0.2">
      <c r="A74" s="145"/>
      <c r="B74" s="145"/>
      <c r="C74" s="146"/>
      <c r="D74" s="146"/>
      <c r="E74" s="146"/>
      <c r="F74" s="146"/>
      <c r="G74" s="96"/>
      <c r="H74" s="96"/>
      <c r="I74" s="96"/>
      <c r="J74" s="96"/>
      <c r="K74" s="96"/>
      <c r="L74" s="147"/>
      <c r="M74" s="148"/>
      <c r="N74" s="149"/>
      <c r="O74" s="150"/>
      <c r="P74" s="151"/>
      <c r="Q74" s="96" t="s">
        <v>78</v>
      </c>
      <c r="R74" s="171">
        <f>SUM(R51:R73)</f>
        <v>87.374967154249987</v>
      </c>
      <c r="S74" s="172">
        <f>SUM(S51:S73)</f>
        <v>197.48524598394533</v>
      </c>
      <c r="T74" s="148"/>
      <c r="U74" s="152"/>
      <c r="V74" s="153">
        <f>SUM(V51:V73)</f>
        <v>685.93804269921338</v>
      </c>
      <c r="AE74" s="96" t="s">
        <v>78</v>
      </c>
      <c r="AF74" s="171">
        <f>SUM(AF51:AF73)</f>
        <v>17.474993430849999</v>
      </c>
      <c r="AG74" s="172">
        <f>SUM(AG51:AG73)</f>
        <v>83.093845385120005</v>
      </c>
    </row>
    <row r="75" spans="1:33" s="163" customFormat="1" ht="15.75" x14ac:dyDescent="0.25">
      <c r="A75" s="155"/>
      <c r="B75" s="155"/>
      <c r="C75" s="156"/>
      <c r="D75" s="156"/>
      <c r="E75" s="156"/>
      <c r="F75" s="156"/>
      <c r="G75" s="157"/>
      <c r="H75" s="157"/>
      <c r="I75" s="157"/>
      <c r="J75" s="157"/>
      <c r="K75" s="157"/>
      <c r="L75" s="158"/>
      <c r="M75" s="159"/>
      <c r="N75" s="160"/>
      <c r="O75" s="161"/>
      <c r="P75" s="161"/>
      <c r="Q75" s="168" t="s">
        <v>160</v>
      </c>
      <c r="R75" s="173"/>
      <c r="S75" s="174">
        <f>R74+S74</f>
        <v>284.86021313819532</v>
      </c>
      <c r="T75" s="159"/>
      <c r="U75" s="161"/>
      <c r="V75" s="161"/>
      <c r="AE75" s="168" t="s">
        <v>160</v>
      </c>
      <c r="AF75" s="173"/>
      <c r="AG75" s="174">
        <f>AF74+AG74</f>
        <v>100.56883881597</v>
      </c>
    </row>
    <row r="76" spans="1:33" s="163" customFormat="1" ht="15.75" thickBot="1" x14ac:dyDescent="0.3">
      <c r="A76" s="155"/>
      <c r="B76" s="155"/>
      <c r="C76" s="156"/>
      <c r="D76" s="156"/>
      <c r="E76" s="156"/>
      <c r="F76" s="156"/>
      <c r="G76" s="157"/>
      <c r="H76" s="157"/>
      <c r="I76" s="157"/>
      <c r="J76" s="157"/>
      <c r="K76" s="157"/>
      <c r="L76" s="158"/>
      <c r="M76" s="159"/>
      <c r="N76" s="160"/>
      <c r="O76" s="161"/>
      <c r="P76" s="161"/>
      <c r="Q76" s="168"/>
      <c r="R76" s="169"/>
      <c r="S76" s="170"/>
      <c r="T76" s="159"/>
      <c r="U76" s="161"/>
      <c r="V76" s="161"/>
      <c r="AE76" s="168"/>
      <c r="AF76" s="169"/>
      <c r="AG76" s="170"/>
    </row>
    <row r="77" spans="1:33" s="163" customFormat="1" ht="19.5" thickBot="1" x14ac:dyDescent="0.35">
      <c r="A77" s="155"/>
      <c r="B77" s="155"/>
      <c r="C77" s="156"/>
      <c r="D77" s="156"/>
      <c r="E77" s="156"/>
      <c r="F77" s="156"/>
      <c r="G77" s="157"/>
      <c r="H77" s="157"/>
      <c r="I77" s="157"/>
      <c r="J77" s="157"/>
      <c r="K77" s="157"/>
      <c r="L77" s="158"/>
      <c r="M77" s="159"/>
      <c r="N77" s="160"/>
      <c r="O77" s="161"/>
      <c r="P77" s="161"/>
      <c r="Q77" s="175" t="s">
        <v>79</v>
      </c>
      <c r="R77" s="173"/>
      <c r="S77" s="177">
        <f>S75+S42+S32</f>
        <v>558.21021313819529</v>
      </c>
      <c r="T77" s="159"/>
      <c r="U77" s="161"/>
      <c r="V77" s="161"/>
      <c r="AE77" s="175" t="s">
        <v>79</v>
      </c>
      <c r="AF77" s="162"/>
      <c r="AG77" s="176">
        <f>AG75+AG42+AG32</f>
        <v>136.26383881596999</v>
      </c>
    </row>
    <row r="78" spans="1:33" s="163" customFormat="1" x14ac:dyDescent="0.25">
      <c r="A78" s="155"/>
      <c r="B78" s="155"/>
      <c r="C78" s="156"/>
      <c r="D78" s="156"/>
      <c r="E78" s="156"/>
      <c r="F78" s="156"/>
      <c r="G78" s="157"/>
      <c r="H78" s="157"/>
      <c r="I78" s="157"/>
      <c r="J78" s="157"/>
      <c r="K78" s="157"/>
      <c r="L78" s="158"/>
      <c r="M78" s="159"/>
      <c r="N78" s="160"/>
      <c r="O78" s="161"/>
      <c r="P78" s="161"/>
      <c r="Q78" s="168"/>
      <c r="R78" s="169"/>
      <c r="S78" s="170"/>
      <c r="T78" s="159"/>
      <c r="U78" s="161"/>
      <c r="V78" s="161"/>
      <c r="AE78" s="168"/>
      <c r="AF78" s="169"/>
      <c r="AG78" s="170"/>
    </row>
    <row r="79" spans="1:33" s="7" customFormat="1" ht="12" x14ac:dyDescent="0.2">
      <c r="A79" s="11" t="s">
        <v>6</v>
      </c>
      <c r="B79" s="5"/>
      <c r="C79" s="9"/>
      <c r="D79" s="9"/>
      <c r="E79" s="9"/>
      <c r="F79" s="9"/>
      <c r="G79" s="6"/>
      <c r="H79" s="6"/>
      <c r="I79" s="6"/>
      <c r="J79" s="6"/>
      <c r="K79" s="6"/>
      <c r="L79" s="18"/>
      <c r="M79" s="19"/>
      <c r="N79" s="25"/>
      <c r="O79" s="12"/>
      <c r="P79" s="12"/>
      <c r="Q79" s="12"/>
      <c r="R79" s="16"/>
      <c r="S79" s="12"/>
      <c r="T79" s="17"/>
      <c r="U79" s="12"/>
      <c r="V79" s="12"/>
    </row>
    <row r="80" spans="1:33" s="8" customFormat="1" ht="12" customHeight="1" x14ac:dyDescent="0.2">
      <c r="A80" s="204" t="s">
        <v>32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X80" s="11" t="s">
        <v>6</v>
      </c>
    </row>
    <row r="81" spans="1:33" s="8" customFormat="1" ht="45.75" customHeight="1" x14ac:dyDescent="0.2">
      <c r="A81" s="204" t="s">
        <v>85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X81" s="190" t="s">
        <v>163</v>
      </c>
      <c r="Y81" s="191"/>
      <c r="Z81" s="191"/>
      <c r="AA81" s="191"/>
      <c r="AB81" s="191"/>
      <c r="AC81" s="191"/>
      <c r="AD81" s="191"/>
      <c r="AE81" s="191"/>
      <c r="AF81" s="191"/>
      <c r="AG81" s="191"/>
    </row>
    <row r="82" spans="1:33" s="8" customFormat="1" ht="24.75" customHeight="1" x14ac:dyDescent="0.2">
      <c r="A82" s="204" t="s">
        <v>84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</row>
    <row r="83" spans="1:33" s="8" customFormat="1" ht="45.75" customHeight="1" x14ac:dyDescent="0.2">
      <c r="A83" s="204" t="s">
        <v>87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</row>
    <row r="84" spans="1:33" s="8" customFormat="1" ht="12" x14ac:dyDescent="0.2">
      <c r="A84" s="204" t="s">
        <v>86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</row>
    <row r="85" spans="1:33" s="8" customFormat="1" ht="12" x14ac:dyDescent="0.2">
      <c r="A85" s="204" t="s">
        <v>105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</row>
    <row r="86" spans="1:33" s="8" customFormat="1" ht="27" customHeight="1" x14ac:dyDescent="0.2">
      <c r="A86" s="204" t="s">
        <v>89</v>
      </c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</row>
    <row r="87" spans="1:33" s="8" customFormat="1" ht="24" customHeight="1" x14ac:dyDescent="0.2">
      <c r="A87" s="204" t="s">
        <v>90</v>
      </c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</row>
    <row r="88" spans="1:33" s="8" customFormat="1" ht="24.75" customHeight="1" x14ac:dyDescent="0.2">
      <c r="A88" s="204" t="s">
        <v>92</v>
      </c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</row>
    <row r="89" spans="1:33" s="8" customFormat="1" ht="12" x14ac:dyDescent="0.2">
      <c r="A89" s="204" t="s">
        <v>93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</row>
    <row r="90" spans="1:33" s="8" customFormat="1" ht="24" customHeight="1" x14ac:dyDescent="0.2">
      <c r="A90" s="204" t="s">
        <v>94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</row>
    <row r="91" spans="1:33" s="8" customFormat="1" ht="24" customHeight="1" x14ac:dyDescent="0.2">
      <c r="A91" s="204" t="s">
        <v>95</v>
      </c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</row>
    <row r="92" spans="1:33" s="8" customFormat="1" ht="12" customHeight="1" x14ac:dyDescent="0.2">
      <c r="A92" s="204" t="s">
        <v>96</v>
      </c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</row>
    <row r="93" spans="1:33" s="8" customFormat="1" ht="12" x14ac:dyDescent="0.2">
      <c r="A93" s="204" t="s">
        <v>97</v>
      </c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</row>
    <row r="94" spans="1:33" s="7" customFormat="1" ht="25.5" customHeight="1" x14ac:dyDescent="0.25">
      <c r="A94" s="206" t="s">
        <v>98</v>
      </c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8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</row>
    <row r="95" spans="1:33" s="8" customFormat="1" ht="23.45" customHeight="1" x14ac:dyDescent="0.2">
      <c r="A95" s="204" t="s">
        <v>99</v>
      </c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</row>
    <row r="97" spans="20:20" x14ac:dyDescent="0.25">
      <c r="T97" s="7"/>
    </row>
  </sheetData>
  <mergeCells count="30">
    <mergeCell ref="A94:V94"/>
    <mergeCell ref="A80:V80"/>
    <mergeCell ref="A91:V91"/>
    <mergeCell ref="A92:V92"/>
    <mergeCell ref="A93:V93"/>
    <mergeCell ref="A88:V88"/>
    <mergeCell ref="A89:V89"/>
    <mergeCell ref="A90:V90"/>
    <mergeCell ref="A81:V81"/>
    <mergeCell ref="A82:V82"/>
    <mergeCell ref="A86:V86"/>
    <mergeCell ref="A83:V83"/>
    <mergeCell ref="A84:V84"/>
    <mergeCell ref="A85:V85"/>
    <mergeCell ref="X81:AG95"/>
    <mergeCell ref="A44:V44"/>
    <mergeCell ref="A48:V48"/>
    <mergeCell ref="X48:AG48"/>
    <mergeCell ref="A1:V1"/>
    <mergeCell ref="A3:V3"/>
    <mergeCell ref="A5:V5"/>
    <mergeCell ref="A9:V9"/>
    <mergeCell ref="A11:V11"/>
    <mergeCell ref="X11:AG11"/>
    <mergeCell ref="A36:V36"/>
    <mergeCell ref="A46:V46"/>
    <mergeCell ref="A38:V38"/>
    <mergeCell ref="X38:AG38"/>
    <mergeCell ref="A95:V95"/>
    <mergeCell ref="A87:V87"/>
  </mergeCells>
  <pageMargins left="0.59055118110236227" right="0.31496062992125984" top="0.59055118110236227" bottom="0.39370078740157483" header="0.31496062992125984" footer="0.31496062992125984"/>
  <pageSetup paperSize="8" scale="54" orientation="portrait" r:id="rId1"/>
  <headerFooter>
    <oddHeader>&amp;LPříloha P.1. Tabulka bilance kapacit ploch přestavby a zastavitelných ploch&amp;RÚzemní plán Luštěnice - odůvodnění</oddHeader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5FE8E-5F2E-49F5-AE1F-AF6BC841BBE0}">
  <dimension ref="A1:N34"/>
  <sheetViews>
    <sheetView zoomScaleNormal="100" zoomScalePageLayoutView="115" workbookViewId="0">
      <selection activeCell="F12" sqref="F12"/>
    </sheetView>
  </sheetViews>
  <sheetFormatPr defaultColWidth="10.7109375" defaultRowHeight="15" x14ac:dyDescent="0.25"/>
  <cols>
    <col min="1" max="1" width="41" style="1" customWidth="1"/>
    <col min="2" max="2" width="8" style="1" customWidth="1"/>
    <col min="3" max="3" width="8.5703125" style="2" customWidth="1"/>
    <col min="4" max="4" width="10.140625" style="2" customWidth="1"/>
    <col min="5" max="5" width="9" style="2" customWidth="1"/>
    <col min="6" max="6" width="9.85546875" style="2" customWidth="1"/>
    <col min="7" max="7" width="11.28515625" style="2" customWidth="1"/>
    <col min="8" max="8" width="13" style="3" customWidth="1"/>
    <col min="9" max="9" width="10.85546875" style="3" customWidth="1"/>
    <col min="10" max="10" width="10.28515625" style="3" customWidth="1"/>
    <col min="11" max="11" width="13.140625" style="3" customWidth="1"/>
    <col min="12" max="12" width="13.42578125" style="3" customWidth="1"/>
    <col min="13" max="13" width="16.42578125" style="3" customWidth="1"/>
    <col min="14" max="14" width="12.28515625" customWidth="1"/>
  </cols>
  <sheetData>
    <row r="1" spans="1:14" ht="21" x14ac:dyDescent="0.35">
      <c r="A1" s="211" t="s">
        <v>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4" customFormat="1" ht="57.75" x14ac:dyDescent="0.2">
      <c r="A2" s="26" t="s">
        <v>3</v>
      </c>
      <c r="B2" s="26" t="s">
        <v>4</v>
      </c>
      <c r="C2" s="27" t="s">
        <v>111</v>
      </c>
      <c r="D2" s="77" t="s">
        <v>72</v>
      </c>
      <c r="E2" s="77" t="s">
        <v>73</v>
      </c>
      <c r="F2" s="77" t="s">
        <v>80</v>
      </c>
      <c r="G2" s="77" t="s">
        <v>112</v>
      </c>
      <c r="H2" s="77" t="s">
        <v>113</v>
      </c>
      <c r="I2" s="77" t="s">
        <v>107</v>
      </c>
      <c r="J2" s="77" t="s">
        <v>10</v>
      </c>
      <c r="K2" s="77" t="s">
        <v>44</v>
      </c>
      <c r="L2" s="77" t="s">
        <v>102</v>
      </c>
      <c r="M2" s="77" t="s">
        <v>114</v>
      </c>
      <c r="N2" s="62" t="s">
        <v>7</v>
      </c>
    </row>
    <row r="3" spans="1:14" s="4" customFormat="1" ht="12.75" x14ac:dyDescent="0.2">
      <c r="A3" s="94" t="s">
        <v>9</v>
      </c>
      <c r="B3" s="68"/>
      <c r="C3" s="69"/>
      <c r="D3" s="80"/>
      <c r="E3" s="80"/>
      <c r="F3" s="80"/>
      <c r="G3" s="80"/>
      <c r="H3" s="69"/>
      <c r="I3" s="69"/>
      <c r="J3" s="69"/>
      <c r="K3" s="95"/>
      <c r="L3" s="95"/>
      <c r="M3" s="95"/>
      <c r="N3" s="69"/>
    </row>
    <row r="4" spans="1:14" s="10" customFormat="1" ht="12" x14ac:dyDescent="0.2">
      <c r="A4" s="91" t="s">
        <v>100</v>
      </c>
      <c r="B4" s="73" t="s">
        <v>45</v>
      </c>
      <c r="C4" s="55">
        <v>42779</v>
      </c>
      <c r="D4" s="78">
        <v>0</v>
      </c>
      <c r="E4" s="78">
        <f>100-D4</f>
        <v>100</v>
      </c>
      <c r="F4" s="78">
        <v>100</v>
      </c>
      <c r="G4" s="79">
        <f>E4*(F4/100)</f>
        <v>100</v>
      </c>
      <c r="H4" s="55">
        <f>C4*(G4/100)</f>
        <v>42779</v>
      </c>
      <c r="I4" s="65"/>
      <c r="J4" s="66"/>
      <c r="K4" s="55"/>
      <c r="L4" s="74">
        <v>250</v>
      </c>
      <c r="M4" s="74"/>
      <c r="N4" s="83">
        <f>H4/L4</f>
        <v>171.11600000000001</v>
      </c>
    </row>
    <row r="5" spans="1:14" s="10" customFormat="1" ht="12" x14ac:dyDescent="0.2">
      <c r="A5" s="92" t="s">
        <v>53</v>
      </c>
      <c r="B5" s="73" t="s">
        <v>46</v>
      </c>
      <c r="C5" s="55">
        <v>2231.29765</v>
      </c>
      <c r="D5" s="93" t="s">
        <v>52</v>
      </c>
      <c r="E5" s="81"/>
      <c r="F5" s="81"/>
      <c r="G5" s="81"/>
      <c r="H5" s="55"/>
      <c r="I5" s="65"/>
      <c r="J5" s="66"/>
      <c r="K5" s="74"/>
      <c r="L5" s="74"/>
      <c r="M5" s="74"/>
      <c r="N5" s="87">
        <v>50</v>
      </c>
    </row>
    <row r="6" spans="1:14" s="10" customFormat="1" ht="12" x14ac:dyDescent="0.2">
      <c r="A6" s="92" t="s">
        <v>53</v>
      </c>
      <c r="B6" s="73" t="s">
        <v>47</v>
      </c>
      <c r="C6" s="55">
        <v>1409.263195</v>
      </c>
      <c r="D6" s="93" t="s">
        <v>50</v>
      </c>
      <c r="E6" s="81"/>
      <c r="F6" s="81"/>
      <c r="G6" s="81"/>
      <c r="H6" s="55"/>
      <c r="I6" s="65"/>
      <c r="J6" s="66"/>
      <c r="K6" s="74"/>
      <c r="L6" s="74"/>
      <c r="M6" s="74"/>
      <c r="N6" s="74"/>
    </row>
    <row r="7" spans="1:14" s="10" customFormat="1" ht="12" x14ac:dyDescent="0.2">
      <c r="A7" s="92" t="s">
        <v>53</v>
      </c>
      <c r="B7" s="73" t="s">
        <v>48</v>
      </c>
      <c r="C7" s="55">
        <v>30505.138443</v>
      </c>
      <c r="D7" s="93" t="s">
        <v>50</v>
      </c>
      <c r="E7" s="81"/>
      <c r="F7" s="81"/>
      <c r="G7" s="81"/>
      <c r="H7" s="55"/>
      <c r="I7" s="65"/>
      <c r="J7" s="66"/>
      <c r="K7" s="74"/>
      <c r="L7" s="74"/>
      <c r="M7" s="74"/>
      <c r="N7" s="74"/>
    </row>
    <row r="8" spans="1:14" s="10" customFormat="1" ht="12" x14ac:dyDescent="0.2">
      <c r="A8" s="92" t="s">
        <v>101</v>
      </c>
      <c r="B8" s="73" t="s">
        <v>49</v>
      </c>
      <c r="C8" s="55">
        <v>19180.29926</v>
      </c>
      <c r="D8" s="81"/>
      <c r="E8" s="81"/>
      <c r="F8" s="81"/>
      <c r="G8" s="81"/>
      <c r="H8" s="55"/>
      <c r="I8" s="65"/>
      <c r="J8" s="66"/>
      <c r="K8" s="74"/>
      <c r="L8" s="74"/>
      <c r="M8" s="74"/>
      <c r="N8" s="87">
        <v>15</v>
      </c>
    </row>
    <row r="9" spans="1:14" s="10" customFormat="1" ht="12" x14ac:dyDescent="0.2">
      <c r="A9" s="92" t="s">
        <v>54</v>
      </c>
      <c r="B9" s="73" t="s">
        <v>13</v>
      </c>
      <c r="C9" s="55">
        <v>8692.4944510000005</v>
      </c>
      <c r="D9" s="81"/>
      <c r="E9" s="81"/>
      <c r="F9" s="81"/>
      <c r="G9" s="81"/>
      <c r="H9" s="55"/>
      <c r="I9" s="65"/>
      <c r="J9" s="66"/>
      <c r="K9" s="74"/>
      <c r="L9" s="74"/>
      <c r="M9" s="74"/>
      <c r="N9" s="87">
        <v>20</v>
      </c>
    </row>
    <row r="10" spans="1:14" s="10" customFormat="1" ht="12" x14ac:dyDescent="0.2">
      <c r="A10" s="92" t="s">
        <v>54</v>
      </c>
      <c r="B10" s="73" t="s">
        <v>17</v>
      </c>
      <c r="C10" s="55">
        <v>4985</v>
      </c>
      <c r="D10" s="81"/>
      <c r="E10" s="81"/>
      <c r="F10" s="81"/>
      <c r="G10" s="81"/>
      <c r="H10" s="55"/>
      <c r="I10" s="65"/>
      <c r="J10" s="66"/>
      <c r="K10" s="74"/>
      <c r="L10" s="74"/>
      <c r="M10" s="74"/>
      <c r="N10" s="87">
        <v>10</v>
      </c>
    </row>
    <row r="11" spans="1:14" s="7" customFormat="1" ht="12" x14ac:dyDescent="0.2">
      <c r="A11" s="54" t="s">
        <v>67</v>
      </c>
      <c r="B11" s="73" t="s">
        <v>38</v>
      </c>
      <c r="C11" s="30">
        <v>65430.28</v>
      </c>
      <c r="D11" s="78">
        <v>15</v>
      </c>
      <c r="E11" s="78">
        <f>100-D11</f>
        <v>85</v>
      </c>
      <c r="F11" s="78">
        <v>40</v>
      </c>
      <c r="G11" s="79">
        <f>100-D11-'KAPACITA BYTU'!H70</f>
        <v>34</v>
      </c>
      <c r="H11" s="55">
        <f>C11*(G11/100)</f>
        <v>22246.2952</v>
      </c>
      <c r="I11" s="65">
        <v>0.25</v>
      </c>
      <c r="J11" s="66">
        <v>2.5</v>
      </c>
      <c r="K11" s="55">
        <f t="shared" ref="K11:K14" si="0">H11*I11*J11</f>
        <v>13903.934499999999</v>
      </c>
      <c r="L11" s="55"/>
      <c r="M11" s="74">
        <v>75</v>
      </c>
      <c r="N11" s="83">
        <f t="shared" ref="N11:N14" si="1">K11/M11</f>
        <v>185.38579333333334</v>
      </c>
    </row>
    <row r="12" spans="1:14" s="7" customFormat="1" ht="12" x14ac:dyDescent="0.2">
      <c r="A12" s="54" t="s">
        <v>67</v>
      </c>
      <c r="B12" s="73" t="s">
        <v>41</v>
      </c>
      <c r="C12" s="30">
        <v>1859.463602</v>
      </c>
      <c r="D12" s="78">
        <v>15</v>
      </c>
      <c r="E12" s="78">
        <f>100-D12</f>
        <v>85</v>
      </c>
      <c r="F12" s="78">
        <v>0</v>
      </c>
      <c r="G12" s="79">
        <f>100-D12-'KAPACITA BYTU'!H71</f>
        <v>0</v>
      </c>
      <c r="H12" s="55">
        <f t="shared" ref="H12:H14" si="2">C12*(G12/100)</f>
        <v>0</v>
      </c>
      <c r="I12" s="65">
        <v>0.25</v>
      </c>
      <c r="J12" s="66">
        <v>2.5</v>
      </c>
      <c r="K12" s="55">
        <f t="shared" si="0"/>
        <v>0</v>
      </c>
      <c r="L12" s="55"/>
      <c r="M12" s="74">
        <v>75</v>
      </c>
      <c r="N12" s="83">
        <f t="shared" si="1"/>
        <v>0</v>
      </c>
    </row>
    <row r="13" spans="1:14" s="7" customFormat="1" ht="12" x14ac:dyDescent="0.2">
      <c r="A13" s="54" t="s">
        <v>68</v>
      </c>
      <c r="B13" s="73" t="s">
        <v>42</v>
      </c>
      <c r="C13" s="30">
        <v>48431</v>
      </c>
      <c r="D13" s="78">
        <v>15</v>
      </c>
      <c r="E13" s="78">
        <f t="shared" ref="E13:E14" si="3">100-D13</f>
        <v>85</v>
      </c>
      <c r="F13" s="78">
        <v>30</v>
      </c>
      <c r="G13" s="79">
        <f>100-D13-'KAPACITA BYTU'!H72</f>
        <v>25.500000000000007</v>
      </c>
      <c r="H13" s="55">
        <f t="shared" si="2"/>
        <v>12349.905000000002</v>
      </c>
      <c r="I13" s="65">
        <v>0.2</v>
      </c>
      <c r="J13" s="66">
        <v>2</v>
      </c>
      <c r="K13" s="55">
        <f t="shared" si="0"/>
        <v>4939.9620000000014</v>
      </c>
      <c r="L13" s="55"/>
      <c r="M13" s="74">
        <v>75</v>
      </c>
      <c r="N13" s="83">
        <f t="shared" si="1"/>
        <v>65.866160000000022</v>
      </c>
    </row>
    <row r="14" spans="1:14" s="7" customFormat="1" ht="12" x14ac:dyDescent="0.2">
      <c r="A14" s="54" t="s">
        <v>68</v>
      </c>
      <c r="B14" s="73" t="s">
        <v>43</v>
      </c>
      <c r="C14" s="30">
        <v>27374</v>
      </c>
      <c r="D14" s="78">
        <v>15</v>
      </c>
      <c r="E14" s="78">
        <f t="shared" si="3"/>
        <v>85</v>
      </c>
      <c r="F14" s="78">
        <v>15</v>
      </c>
      <c r="G14" s="79">
        <f>100-D14-'KAPACITA BYTU'!H73</f>
        <v>12.75</v>
      </c>
      <c r="H14" s="55">
        <f t="shared" si="2"/>
        <v>3490.1849999999999</v>
      </c>
      <c r="I14" s="65">
        <v>0.2</v>
      </c>
      <c r="J14" s="66">
        <v>2</v>
      </c>
      <c r="K14" s="55">
        <f t="shared" si="0"/>
        <v>1396.0740000000001</v>
      </c>
      <c r="L14" s="55"/>
      <c r="M14" s="74">
        <v>75</v>
      </c>
      <c r="N14" s="83">
        <f t="shared" si="1"/>
        <v>18.614319999999999</v>
      </c>
    </row>
    <row r="15" spans="1:14" s="7" customFormat="1" ht="12" x14ac:dyDescent="0.2">
      <c r="A15" s="70"/>
      <c r="B15" s="71"/>
      <c r="C15" s="88"/>
      <c r="D15" s="89"/>
      <c r="E15" s="89"/>
      <c r="F15" s="89"/>
      <c r="G15" s="89"/>
      <c r="H15" s="14"/>
      <c r="I15" s="63"/>
      <c r="J15" s="63"/>
      <c r="K15" s="64"/>
      <c r="L15" s="64"/>
      <c r="M15" s="90" t="s">
        <v>55</v>
      </c>
      <c r="N15" s="84">
        <f>SUM(N4:N14)</f>
        <v>535.98227333333341</v>
      </c>
    </row>
    <row r="16" spans="1:14" s="4" customFormat="1" ht="12.75" x14ac:dyDescent="0.2">
      <c r="A16" s="107" t="s">
        <v>37</v>
      </c>
      <c r="B16" s="68"/>
      <c r="C16" s="69"/>
      <c r="D16" s="80"/>
      <c r="E16" s="80"/>
      <c r="F16" s="80"/>
      <c r="G16" s="80"/>
      <c r="H16" s="69"/>
      <c r="I16" s="63"/>
      <c r="J16" s="63"/>
      <c r="K16" s="64"/>
      <c r="L16" s="64"/>
      <c r="M16" s="64"/>
      <c r="N16" s="86"/>
    </row>
    <row r="17" spans="1:14" s="7" customFormat="1" ht="12" x14ac:dyDescent="0.2">
      <c r="A17" s="72" t="s">
        <v>57</v>
      </c>
      <c r="B17" s="73" t="s">
        <v>60</v>
      </c>
      <c r="C17" s="55">
        <v>21530.683301000001</v>
      </c>
      <c r="D17" s="81">
        <v>0</v>
      </c>
      <c r="E17" s="78">
        <f t="shared" ref="E17:E20" si="4">100-D17</f>
        <v>100</v>
      </c>
      <c r="F17" s="78">
        <v>100</v>
      </c>
      <c r="G17" s="79">
        <f t="shared" ref="G17:G20" si="5">E17*(F17/100)</f>
        <v>100</v>
      </c>
      <c r="H17" s="55">
        <f t="shared" ref="H17:H20" si="6">C17*(G17/100)</f>
        <v>21530.683301000001</v>
      </c>
      <c r="I17" s="66"/>
      <c r="J17" s="66"/>
      <c r="K17" s="55"/>
      <c r="L17" s="55">
        <v>150</v>
      </c>
      <c r="M17" s="74"/>
      <c r="N17" s="83">
        <f>H17/L17</f>
        <v>143.53788867333333</v>
      </c>
    </row>
    <row r="18" spans="1:14" s="7" customFormat="1" ht="12" x14ac:dyDescent="0.2">
      <c r="A18" s="75" t="s">
        <v>58</v>
      </c>
      <c r="B18" s="73" t="s">
        <v>61</v>
      </c>
      <c r="C18" s="55">
        <v>4943.3843999999999</v>
      </c>
      <c r="D18" s="81">
        <v>0</v>
      </c>
      <c r="E18" s="78">
        <f t="shared" si="4"/>
        <v>100</v>
      </c>
      <c r="F18" s="78">
        <v>100</v>
      </c>
      <c r="G18" s="79">
        <f t="shared" si="5"/>
        <v>100</v>
      </c>
      <c r="H18" s="55">
        <f t="shared" si="6"/>
        <v>4943.3843999999999</v>
      </c>
      <c r="I18" s="66"/>
      <c r="J18" s="66"/>
      <c r="K18" s="55"/>
      <c r="L18" s="55">
        <v>100</v>
      </c>
      <c r="M18" s="74"/>
      <c r="N18" s="83">
        <f t="shared" ref="N18:N20" si="7">H18/L18</f>
        <v>49.433844000000001</v>
      </c>
    </row>
    <row r="19" spans="1:14" s="7" customFormat="1" ht="12" x14ac:dyDescent="0.2">
      <c r="A19" s="76" t="s">
        <v>59</v>
      </c>
      <c r="B19" s="73" t="s">
        <v>62</v>
      </c>
      <c r="C19" s="55">
        <v>79.051812999999996</v>
      </c>
      <c r="D19" s="178"/>
      <c r="E19" s="178"/>
      <c r="F19" s="178"/>
      <c r="G19" s="179"/>
      <c r="H19" s="180"/>
      <c r="I19" s="181"/>
      <c r="J19" s="181"/>
      <c r="K19" s="180"/>
      <c r="L19" s="180"/>
      <c r="M19" s="182"/>
      <c r="N19" s="182"/>
    </row>
    <row r="20" spans="1:14" s="7" customFormat="1" ht="12" x14ac:dyDescent="0.2">
      <c r="A20" s="76" t="s">
        <v>59</v>
      </c>
      <c r="B20" s="73" t="s">
        <v>63</v>
      </c>
      <c r="C20" s="55">
        <v>1502.045437</v>
      </c>
      <c r="D20" s="81">
        <v>0</v>
      </c>
      <c r="E20" s="78">
        <f t="shared" si="4"/>
        <v>100</v>
      </c>
      <c r="F20" s="78">
        <v>100</v>
      </c>
      <c r="G20" s="79">
        <f t="shared" si="5"/>
        <v>100</v>
      </c>
      <c r="H20" s="55">
        <f t="shared" si="6"/>
        <v>1502.045437</v>
      </c>
      <c r="I20" s="66"/>
      <c r="J20" s="66"/>
      <c r="K20" s="55"/>
      <c r="L20" s="55">
        <v>250</v>
      </c>
      <c r="M20" s="74"/>
      <c r="N20" s="83">
        <f t="shared" si="7"/>
        <v>6.0081817480000002</v>
      </c>
    </row>
    <row r="21" spans="1:14" s="7" customFormat="1" ht="12.75" thickBot="1" x14ac:dyDescent="0.25">
      <c r="A21" s="70"/>
      <c r="B21" s="71"/>
      <c r="C21" s="67"/>
      <c r="D21" s="67"/>
      <c r="E21" s="67"/>
      <c r="F21" s="67"/>
      <c r="G21" s="67"/>
      <c r="H21" s="14"/>
      <c r="I21" s="63"/>
      <c r="J21" s="63"/>
      <c r="K21" s="64"/>
      <c r="L21" s="64"/>
      <c r="M21" s="20" t="s">
        <v>56</v>
      </c>
      <c r="N21" s="85">
        <f>SUM(N17:N20)</f>
        <v>198.97991442133332</v>
      </c>
    </row>
    <row r="22" spans="1:14" s="7" customFormat="1" ht="16.5" thickBot="1" x14ac:dyDescent="0.3">
      <c r="A22" s="5"/>
      <c r="B22" s="5"/>
      <c r="C22" s="9"/>
      <c r="D22" s="9"/>
      <c r="E22" s="9"/>
      <c r="F22" s="9"/>
      <c r="G22" s="9"/>
      <c r="H22" s="6"/>
      <c r="I22" s="6"/>
      <c r="J22" s="6"/>
      <c r="K22" s="6"/>
      <c r="L22" s="6"/>
      <c r="M22" s="22" t="s">
        <v>11</v>
      </c>
      <c r="N22" s="82">
        <f>N15+N21</f>
        <v>734.96218775466673</v>
      </c>
    </row>
    <row r="23" spans="1:14" ht="17.25" customHeight="1" x14ac:dyDescent="0.25">
      <c r="N23" s="15"/>
    </row>
    <row r="24" spans="1:14" s="7" customFormat="1" ht="12" x14ac:dyDescent="0.2">
      <c r="A24" s="11" t="s">
        <v>6</v>
      </c>
      <c r="B24" s="5"/>
      <c r="C24" s="9"/>
      <c r="D24" s="9"/>
      <c r="E24" s="9"/>
      <c r="F24" s="9"/>
      <c r="G24" s="9"/>
      <c r="H24" s="6"/>
      <c r="I24" s="6"/>
      <c r="J24" s="6"/>
      <c r="K24" s="6"/>
      <c r="L24" s="6"/>
      <c r="M24" s="6"/>
    </row>
    <row r="25" spans="1:14" s="7" customFormat="1" ht="48" customHeight="1" x14ac:dyDescent="0.2">
      <c r="A25" s="209" t="s">
        <v>85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4" s="7" customFormat="1" ht="27" customHeight="1" x14ac:dyDescent="0.2">
      <c r="A26" s="209" t="s">
        <v>84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</row>
    <row r="27" spans="1:14" s="7" customFormat="1" ht="52.5" customHeight="1" x14ac:dyDescent="0.2">
      <c r="A27" s="209" t="s">
        <v>87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s="21" customFormat="1" ht="11.25" x14ac:dyDescent="0.2">
      <c r="A28" s="209" t="s">
        <v>106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4" s="21" customFormat="1" ht="26.25" customHeight="1" x14ac:dyDescent="0.2">
      <c r="A29" s="209" t="s">
        <v>108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</row>
    <row r="30" spans="1:14" s="21" customFormat="1" ht="11.25" x14ac:dyDescent="0.2">
      <c r="A30" s="209" t="s">
        <v>109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s="21" customFormat="1" ht="11.25" x14ac:dyDescent="0.2">
      <c r="A31" s="209" t="s">
        <v>103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4" s="21" customFormat="1" ht="11.25" x14ac:dyDescent="0.2">
      <c r="A32" s="214" t="s">
        <v>104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</row>
    <row r="33" spans="1:14" s="21" customFormat="1" ht="11.25" x14ac:dyDescent="0.2">
      <c r="A33" s="209" t="s">
        <v>110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x14ac:dyDescent="0.25">
      <c r="A34" s="209" t="s">
        <v>51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</row>
  </sheetData>
  <mergeCells count="11">
    <mergeCell ref="A34:N34"/>
    <mergeCell ref="A1:N1"/>
    <mergeCell ref="A28:N28"/>
    <mergeCell ref="A29:N29"/>
    <mergeCell ref="A30:N30"/>
    <mergeCell ref="A31:N31"/>
    <mergeCell ref="A33:N33"/>
    <mergeCell ref="A32:N32"/>
    <mergeCell ref="A25:N25"/>
    <mergeCell ref="A27:N27"/>
    <mergeCell ref="A26:N26"/>
  </mergeCells>
  <pageMargins left="0.59055118110236227" right="0.31496062992125984" top="0.59055118110236227" bottom="0.39370078740157483" header="0.31496062992125984" footer="0.31496062992125984"/>
  <pageSetup paperSize="8" orientation="landscape" r:id="rId1"/>
  <headerFooter>
    <oddHeader>&amp;LPříloha P.1. Tabulka bilance kapacit ploch přestavby a zastavitelných ploch&amp;RÚzemní plán Luštěnice - odůvodnění</oddHeader>
    <oddFooter>&amp;R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58B76-A96A-4262-9BFC-F06B07B7B43E}">
  <dimension ref="A1:L49"/>
  <sheetViews>
    <sheetView zoomScale="85" zoomScaleNormal="85" workbookViewId="0">
      <selection activeCell="A7" sqref="A7:XFD7"/>
    </sheetView>
  </sheetViews>
  <sheetFormatPr defaultRowHeight="15" x14ac:dyDescent="0.25"/>
  <cols>
    <col min="3" max="3" width="2.85546875" customWidth="1"/>
  </cols>
  <sheetData>
    <row r="1" spans="1:12" ht="45.75" x14ac:dyDescent="0.25">
      <c r="D1" s="117" t="s">
        <v>118</v>
      </c>
      <c r="E1" s="118" t="s">
        <v>119</v>
      </c>
      <c r="F1" s="118" t="s">
        <v>120</v>
      </c>
      <c r="G1" s="118" t="s">
        <v>121</v>
      </c>
      <c r="H1" s="118" t="s">
        <v>122</v>
      </c>
      <c r="I1" s="118" t="s">
        <v>123</v>
      </c>
      <c r="J1" s="119" t="s">
        <v>124</v>
      </c>
      <c r="K1" s="120" t="s">
        <v>125</v>
      </c>
    </row>
    <row r="2" spans="1:12" x14ac:dyDescent="0.25">
      <c r="A2" s="28" t="s">
        <v>0</v>
      </c>
      <c r="B2" s="29" t="s">
        <v>64</v>
      </c>
      <c r="C2" s="10"/>
      <c r="D2" s="115">
        <v>1</v>
      </c>
      <c r="E2" s="115">
        <v>1</v>
      </c>
      <c r="F2" s="115">
        <v>1</v>
      </c>
      <c r="G2" s="115">
        <v>1</v>
      </c>
      <c r="H2" s="115">
        <v>1</v>
      </c>
      <c r="I2" s="115">
        <v>1</v>
      </c>
      <c r="J2" s="125">
        <f t="shared" ref="J2:J24" si="0">SUM(D2:I2)</f>
        <v>6</v>
      </c>
      <c r="K2" s="127">
        <v>80</v>
      </c>
    </row>
    <row r="3" spans="1:12" x14ac:dyDescent="0.25">
      <c r="A3" s="28" t="s">
        <v>0</v>
      </c>
      <c r="B3" s="29" t="s">
        <v>16</v>
      </c>
      <c r="C3" s="10"/>
      <c r="D3" s="115">
        <v>1</v>
      </c>
      <c r="E3" s="115">
        <v>1</v>
      </c>
      <c r="F3" s="115">
        <v>1</v>
      </c>
      <c r="G3" s="115">
        <v>1</v>
      </c>
      <c r="H3" s="115">
        <v>1</v>
      </c>
      <c r="I3" s="115">
        <v>1</v>
      </c>
      <c r="J3" s="125">
        <f t="shared" si="0"/>
        <v>6</v>
      </c>
      <c r="K3" s="127">
        <v>80</v>
      </c>
    </row>
    <row r="4" spans="1:12" x14ac:dyDescent="0.25">
      <c r="A4" s="42" t="s">
        <v>12</v>
      </c>
      <c r="B4" s="29" t="s">
        <v>20</v>
      </c>
      <c r="C4" s="10"/>
      <c r="D4" s="115">
        <v>1</v>
      </c>
      <c r="E4" s="115">
        <v>1</v>
      </c>
      <c r="F4" s="115">
        <v>1</v>
      </c>
      <c r="G4" s="115">
        <v>1</v>
      </c>
      <c r="H4" s="115">
        <v>1</v>
      </c>
      <c r="I4" s="115">
        <v>1</v>
      </c>
      <c r="J4" s="125">
        <f t="shared" si="0"/>
        <v>6</v>
      </c>
      <c r="K4" s="127">
        <v>80</v>
      </c>
    </row>
    <row r="5" spans="1:12" x14ac:dyDescent="0.25">
      <c r="A5" s="42" t="s">
        <v>12</v>
      </c>
      <c r="B5" s="29" t="s">
        <v>27</v>
      </c>
      <c r="C5" s="10"/>
      <c r="D5" s="115">
        <v>1</v>
      </c>
      <c r="E5" s="115">
        <v>1</v>
      </c>
      <c r="F5" s="115">
        <v>1</v>
      </c>
      <c r="G5" s="115">
        <v>1</v>
      </c>
      <c r="H5" s="115">
        <v>1</v>
      </c>
      <c r="I5" s="115">
        <v>1</v>
      </c>
      <c r="J5" s="125">
        <f t="shared" si="0"/>
        <v>6</v>
      </c>
      <c r="K5" s="127">
        <v>80</v>
      </c>
    </row>
    <row r="6" spans="1:12" x14ac:dyDescent="0.25">
      <c r="A6" s="28" t="s">
        <v>0</v>
      </c>
      <c r="B6" s="29" t="s">
        <v>71</v>
      </c>
      <c r="C6" s="10"/>
      <c r="D6" s="115">
        <v>1</v>
      </c>
      <c r="E6" s="115">
        <v>1</v>
      </c>
      <c r="F6" s="116">
        <v>-1</v>
      </c>
      <c r="G6" s="115">
        <v>1</v>
      </c>
      <c r="H6" s="115">
        <v>1</v>
      </c>
      <c r="I6" s="115">
        <v>1</v>
      </c>
      <c r="J6" s="125">
        <f t="shared" si="0"/>
        <v>4</v>
      </c>
      <c r="K6" s="130">
        <f t="shared" ref="K6:K12" si="1">50+(30/6)*J6</f>
        <v>70</v>
      </c>
    </row>
    <row r="7" spans="1:12" s="189" customFormat="1" x14ac:dyDescent="0.25">
      <c r="A7" s="184" t="s">
        <v>12</v>
      </c>
      <c r="B7" s="185" t="s">
        <v>30</v>
      </c>
      <c r="C7" s="183"/>
      <c r="D7" s="186">
        <v>-1</v>
      </c>
      <c r="E7" s="186">
        <v>1</v>
      </c>
      <c r="F7" s="186">
        <v>1</v>
      </c>
      <c r="G7" s="186">
        <v>1</v>
      </c>
      <c r="H7" s="186">
        <v>1</v>
      </c>
      <c r="I7" s="186">
        <v>1</v>
      </c>
      <c r="J7" s="186">
        <f t="shared" si="0"/>
        <v>4</v>
      </c>
      <c r="K7" s="187">
        <f t="shared" si="1"/>
        <v>70</v>
      </c>
      <c r="L7" s="188" t="s">
        <v>166</v>
      </c>
    </row>
    <row r="8" spans="1:12" x14ac:dyDescent="0.25">
      <c r="A8" s="28" t="s">
        <v>0</v>
      </c>
      <c r="B8" s="29" t="s">
        <v>69</v>
      </c>
      <c r="C8" s="10"/>
      <c r="D8" s="116">
        <v>-1</v>
      </c>
      <c r="E8" s="116">
        <v>-1</v>
      </c>
      <c r="F8" s="115">
        <v>1</v>
      </c>
      <c r="G8" s="115">
        <v>1</v>
      </c>
      <c r="H8" s="115">
        <v>1</v>
      </c>
      <c r="I8" s="115">
        <v>1</v>
      </c>
      <c r="J8" s="125">
        <f t="shared" si="0"/>
        <v>2</v>
      </c>
      <c r="K8" s="130">
        <f t="shared" si="1"/>
        <v>60</v>
      </c>
    </row>
    <row r="9" spans="1:12" x14ac:dyDescent="0.25">
      <c r="A9" s="28" t="s">
        <v>0</v>
      </c>
      <c r="B9" s="29" t="s">
        <v>70</v>
      </c>
      <c r="C9" s="10"/>
      <c r="D9" s="116">
        <v>-1</v>
      </c>
      <c r="E9" s="116">
        <v>-1</v>
      </c>
      <c r="F9" s="115">
        <v>1</v>
      </c>
      <c r="G9" s="115">
        <v>1</v>
      </c>
      <c r="H9" s="115">
        <v>1</v>
      </c>
      <c r="I9" s="115">
        <v>1</v>
      </c>
      <c r="J9" s="125">
        <f t="shared" si="0"/>
        <v>2</v>
      </c>
      <c r="K9" s="130">
        <f t="shared" si="1"/>
        <v>60</v>
      </c>
    </row>
    <row r="10" spans="1:12" x14ac:dyDescent="0.25">
      <c r="A10" s="28" t="s">
        <v>0</v>
      </c>
      <c r="B10" s="29" t="s">
        <v>66</v>
      </c>
      <c r="C10" s="10"/>
      <c r="D10" s="116">
        <v>-1</v>
      </c>
      <c r="E10" s="116">
        <v>-1</v>
      </c>
      <c r="F10" s="115">
        <v>1</v>
      </c>
      <c r="G10" s="115">
        <v>1</v>
      </c>
      <c r="H10" s="115">
        <v>1</v>
      </c>
      <c r="I10" s="115">
        <v>1</v>
      </c>
      <c r="J10" s="125">
        <f t="shared" si="0"/>
        <v>2</v>
      </c>
      <c r="K10" s="130">
        <f t="shared" si="1"/>
        <v>60</v>
      </c>
    </row>
    <row r="11" spans="1:12" x14ac:dyDescent="0.25">
      <c r="A11" s="42" t="s">
        <v>12</v>
      </c>
      <c r="B11" s="29" t="s">
        <v>26</v>
      </c>
      <c r="C11" s="10"/>
      <c r="D11" s="116">
        <v>-1</v>
      </c>
      <c r="E11" s="116">
        <v>-1</v>
      </c>
      <c r="F11" s="115">
        <v>1</v>
      </c>
      <c r="G11" s="115">
        <v>1</v>
      </c>
      <c r="H11" s="115">
        <v>1</v>
      </c>
      <c r="I11" s="115">
        <v>1</v>
      </c>
      <c r="J11" s="125">
        <f t="shared" si="0"/>
        <v>2</v>
      </c>
      <c r="K11" s="130">
        <f t="shared" si="1"/>
        <v>60</v>
      </c>
    </row>
    <row r="12" spans="1:12" x14ac:dyDescent="0.25">
      <c r="A12" s="42" t="s">
        <v>12</v>
      </c>
      <c r="B12" s="29" t="s">
        <v>29</v>
      </c>
      <c r="C12" s="10"/>
      <c r="D12" s="116">
        <v>-1</v>
      </c>
      <c r="E12" s="115">
        <v>1</v>
      </c>
      <c r="F12" s="116">
        <v>-1</v>
      </c>
      <c r="G12" s="115">
        <v>1</v>
      </c>
      <c r="H12" s="115">
        <v>1</v>
      </c>
      <c r="I12" s="115">
        <v>1</v>
      </c>
      <c r="J12" s="125">
        <f t="shared" si="0"/>
        <v>2</v>
      </c>
      <c r="K12" s="130">
        <f t="shared" si="1"/>
        <v>60</v>
      </c>
    </row>
    <row r="13" spans="1:12" x14ac:dyDescent="0.25">
      <c r="A13" s="28" t="s">
        <v>0</v>
      </c>
      <c r="B13" s="29" t="s">
        <v>65</v>
      </c>
      <c r="C13" s="10"/>
      <c r="D13" s="123">
        <v>-1</v>
      </c>
      <c r="E13" s="123">
        <v>-1</v>
      </c>
      <c r="F13" s="124">
        <v>1</v>
      </c>
      <c r="G13" s="124">
        <v>1</v>
      </c>
      <c r="H13" s="124">
        <v>1</v>
      </c>
      <c r="I13" s="123">
        <v>-1</v>
      </c>
      <c r="J13" s="129">
        <f t="shared" si="0"/>
        <v>0</v>
      </c>
      <c r="K13" s="127">
        <v>50</v>
      </c>
      <c r="L13" s="128" t="s">
        <v>126</v>
      </c>
    </row>
    <row r="14" spans="1:12" x14ac:dyDescent="0.25">
      <c r="A14" s="42" t="s">
        <v>12</v>
      </c>
      <c r="B14" s="29" t="s">
        <v>22</v>
      </c>
      <c r="C14" s="10"/>
      <c r="D14" s="123">
        <v>-1</v>
      </c>
      <c r="E14" s="123">
        <v>-1</v>
      </c>
      <c r="F14" s="124">
        <v>1</v>
      </c>
      <c r="G14" s="124">
        <v>1</v>
      </c>
      <c r="H14" s="124">
        <v>1</v>
      </c>
      <c r="I14" s="123">
        <v>-1</v>
      </c>
      <c r="J14" s="126">
        <f t="shared" si="0"/>
        <v>0</v>
      </c>
      <c r="K14" s="131">
        <v>50</v>
      </c>
      <c r="L14" s="128" t="s">
        <v>126</v>
      </c>
    </row>
    <row r="15" spans="1:12" x14ac:dyDescent="0.25">
      <c r="A15" s="42" t="s">
        <v>12</v>
      </c>
      <c r="B15" s="29" t="s">
        <v>23</v>
      </c>
      <c r="C15" s="10"/>
      <c r="D15" s="123">
        <v>-1</v>
      </c>
      <c r="E15" s="123">
        <v>-1</v>
      </c>
      <c r="F15" s="124">
        <v>1</v>
      </c>
      <c r="G15" s="124">
        <v>1</v>
      </c>
      <c r="H15" s="124">
        <v>1</v>
      </c>
      <c r="I15" s="123">
        <v>-1</v>
      </c>
      <c r="J15" s="126">
        <f t="shared" si="0"/>
        <v>0</v>
      </c>
      <c r="K15" s="127">
        <v>50</v>
      </c>
      <c r="L15" s="128" t="s">
        <v>126</v>
      </c>
    </row>
    <row r="16" spans="1:12" x14ac:dyDescent="0.25">
      <c r="A16" s="42" t="s">
        <v>12</v>
      </c>
      <c r="B16" s="29" t="s">
        <v>24</v>
      </c>
      <c r="C16" s="10"/>
      <c r="D16" s="123">
        <v>-1</v>
      </c>
      <c r="E16" s="123">
        <v>-1</v>
      </c>
      <c r="F16" s="124">
        <v>1</v>
      </c>
      <c r="G16" s="124">
        <v>1</v>
      </c>
      <c r="H16" s="124">
        <v>1</v>
      </c>
      <c r="I16" s="123">
        <v>-1</v>
      </c>
      <c r="J16" s="126">
        <f t="shared" si="0"/>
        <v>0</v>
      </c>
      <c r="K16" s="127">
        <v>50</v>
      </c>
      <c r="L16" s="128" t="s">
        <v>126</v>
      </c>
    </row>
    <row r="17" spans="1:12" x14ac:dyDescent="0.25">
      <c r="A17" s="42" t="s">
        <v>12</v>
      </c>
      <c r="B17" s="29" t="s">
        <v>25</v>
      </c>
      <c r="C17" s="10"/>
      <c r="D17" s="123">
        <v>-1</v>
      </c>
      <c r="E17" s="123">
        <v>-1</v>
      </c>
      <c r="F17" s="124">
        <v>1</v>
      </c>
      <c r="G17" s="124">
        <v>1</v>
      </c>
      <c r="H17" s="124">
        <v>1</v>
      </c>
      <c r="I17" s="123">
        <v>-1</v>
      </c>
      <c r="J17" s="126">
        <f t="shared" si="0"/>
        <v>0</v>
      </c>
      <c r="K17" s="127">
        <v>50</v>
      </c>
      <c r="L17" s="128" t="s">
        <v>126</v>
      </c>
    </row>
    <row r="18" spans="1:12" x14ac:dyDescent="0.25">
      <c r="A18" s="42" t="s">
        <v>12</v>
      </c>
      <c r="B18" s="29" t="s">
        <v>21</v>
      </c>
      <c r="C18" s="10"/>
      <c r="D18" s="116">
        <v>-1</v>
      </c>
      <c r="E18" s="116">
        <v>-1</v>
      </c>
      <c r="F18" s="115">
        <v>1</v>
      </c>
      <c r="G18" s="115">
        <v>1</v>
      </c>
      <c r="H18" s="115">
        <v>1</v>
      </c>
      <c r="I18" s="116">
        <v>-2</v>
      </c>
      <c r="J18" s="125">
        <f t="shared" si="0"/>
        <v>-1</v>
      </c>
      <c r="K18" s="130">
        <f>50+(30/6)*J18</f>
        <v>45</v>
      </c>
    </row>
    <row r="19" spans="1:12" x14ac:dyDescent="0.25">
      <c r="A19" s="42" t="s">
        <v>12</v>
      </c>
      <c r="B19" s="29" t="s">
        <v>19</v>
      </c>
      <c r="C19" s="10"/>
      <c r="D19" s="116">
        <v>-2</v>
      </c>
      <c r="E19" s="116">
        <v>-1</v>
      </c>
      <c r="F19" s="115">
        <v>1</v>
      </c>
      <c r="G19" s="115">
        <v>1</v>
      </c>
      <c r="H19" s="115">
        <v>1</v>
      </c>
      <c r="I19" s="116">
        <v>-2</v>
      </c>
      <c r="J19" s="125">
        <f t="shared" si="0"/>
        <v>-2</v>
      </c>
      <c r="K19" s="130">
        <f>50+(30/6)*J19</f>
        <v>40</v>
      </c>
    </row>
    <row r="20" spans="1:12" x14ac:dyDescent="0.25">
      <c r="A20" s="42" t="s">
        <v>12</v>
      </c>
      <c r="B20" s="29" t="s">
        <v>28</v>
      </c>
      <c r="C20" s="10"/>
      <c r="D20" s="116">
        <v>-1</v>
      </c>
      <c r="E20" s="116">
        <v>-1</v>
      </c>
      <c r="F20" s="116">
        <v>-2</v>
      </c>
      <c r="G20" s="115">
        <v>1</v>
      </c>
      <c r="H20" s="115">
        <v>1</v>
      </c>
      <c r="I20" s="116">
        <v>-1</v>
      </c>
      <c r="J20" s="125">
        <f t="shared" si="0"/>
        <v>-3</v>
      </c>
      <c r="K20" s="130">
        <f>50+(30/6)*J20</f>
        <v>35</v>
      </c>
    </row>
    <row r="21" spans="1:12" x14ac:dyDescent="0.25">
      <c r="A21" s="54" t="s">
        <v>40</v>
      </c>
      <c r="B21" s="29" t="s">
        <v>43</v>
      </c>
      <c r="C21" s="4"/>
      <c r="D21" s="116">
        <v>-2</v>
      </c>
      <c r="E21" s="116">
        <v>-1</v>
      </c>
      <c r="F21" s="115">
        <v>1</v>
      </c>
      <c r="G21" s="116">
        <v>-1</v>
      </c>
      <c r="H21" s="116">
        <v>-1</v>
      </c>
      <c r="I21" s="116">
        <v>-1</v>
      </c>
      <c r="J21" s="125">
        <f t="shared" si="0"/>
        <v>-5</v>
      </c>
      <c r="K21" s="130">
        <f>50+(30/6)*J21</f>
        <v>25</v>
      </c>
    </row>
    <row r="22" spans="1:12" x14ac:dyDescent="0.25">
      <c r="A22" s="54" t="s">
        <v>39</v>
      </c>
      <c r="B22" s="29" t="s">
        <v>38</v>
      </c>
      <c r="C22" s="4"/>
      <c r="D22" s="116">
        <v>-2</v>
      </c>
      <c r="E22" s="116">
        <v>-1</v>
      </c>
      <c r="F22" s="115">
        <v>1</v>
      </c>
      <c r="G22" s="116">
        <v>-1</v>
      </c>
      <c r="H22" s="116">
        <v>-1</v>
      </c>
      <c r="I22" s="116">
        <v>-2</v>
      </c>
      <c r="J22" s="125">
        <f t="shared" si="0"/>
        <v>-6</v>
      </c>
      <c r="K22" s="127">
        <v>20</v>
      </c>
    </row>
    <row r="23" spans="1:12" x14ac:dyDescent="0.25">
      <c r="A23" s="54" t="s">
        <v>39</v>
      </c>
      <c r="B23" s="29" t="s">
        <v>41</v>
      </c>
      <c r="C23" s="4"/>
      <c r="D23" s="116">
        <v>-2</v>
      </c>
      <c r="E23" s="116">
        <v>-1</v>
      </c>
      <c r="F23" s="115">
        <v>1</v>
      </c>
      <c r="G23" s="116">
        <v>-1</v>
      </c>
      <c r="H23" s="116">
        <v>-1</v>
      </c>
      <c r="I23" s="116">
        <v>-2</v>
      </c>
      <c r="J23" s="125">
        <f t="shared" si="0"/>
        <v>-6</v>
      </c>
      <c r="K23" s="127">
        <v>20</v>
      </c>
    </row>
    <row r="24" spans="1:12" x14ac:dyDescent="0.25">
      <c r="A24" s="54" t="s">
        <v>40</v>
      </c>
      <c r="B24" s="29" t="s">
        <v>42</v>
      </c>
      <c r="C24" s="4"/>
      <c r="D24" s="116">
        <v>-2</v>
      </c>
      <c r="E24" s="116">
        <v>-1</v>
      </c>
      <c r="F24" s="115">
        <v>1</v>
      </c>
      <c r="G24" s="116">
        <v>-1</v>
      </c>
      <c r="H24" s="116">
        <v>-1</v>
      </c>
      <c r="I24" s="116">
        <v>-2</v>
      </c>
      <c r="J24" s="125">
        <f t="shared" si="0"/>
        <v>-6</v>
      </c>
      <c r="K24" s="127">
        <v>20</v>
      </c>
    </row>
    <row r="26" spans="1:12" ht="45.75" x14ac:dyDescent="0.25">
      <c r="A26" s="13"/>
      <c r="B26" s="13"/>
      <c r="D26" s="117" t="s">
        <v>118</v>
      </c>
      <c r="E26" s="118" t="s">
        <v>119</v>
      </c>
      <c r="F26" s="118" t="s">
        <v>120</v>
      </c>
      <c r="G26" s="118" t="s">
        <v>121</v>
      </c>
      <c r="H26" s="118" t="s">
        <v>122</v>
      </c>
      <c r="I26" s="118" t="s">
        <v>123</v>
      </c>
      <c r="J26" s="119" t="s">
        <v>124</v>
      </c>
      <c r="K26" s="120" t="s">
        <v>125</v>
      </c>
    </row>
    <row r="27" spans="1:12" x14ac:dyDescent="0.25">
      <c r="A27" s="28" t="s">
        <v>0</v>
      </c>
      <c r="B27" s="29" t="s">
        <v>64</v>
      </c>
      <c r="C27" s="10"/>
      <c r="D27" s="115">
        <v>1</v>
      </c>
      <c r="E27" s="115">
        <v>1</v>
      </c>
      <c r="F27" s="115">
        <v>1</v>
      </c>
      <c r="G27" s="115">
        <v>1</v>
      </c>
      <c r="H27" s="115">
        <v>1</v>
      </c>
      <c r="I27" s="115">
        <v>1</v>
      </c>
      <c r="J27" s="125">
        <f t="shared" ref="J27:J49" si="2">SUM(D27:I27)</f>
        <v>6</v>
      </c>
      <c r="K27" s="127">
        <v>80</v>
      </c>
    </row>
    <row r="28" spans="1:12" x14ac:dyDescent="0.25">
      <c r="A28" s="28" t="s">
        <v>0</v>
      </c>
      <c r="B28" s="29" t="s">
        <v>65</v>
      </c>
      <c r="C28" s="10"/>
      <c r="D28" s="123">
        <v>-1</v>
      </c>
      <c r="E28" s="123">
        <v>-1</v>
      </c>
      <c r="F28" s="124">
        <v>1</v>
      </c>
      <c r="G28" s="124">
        <v>1</v>
      </c>
      <c r="H28" s="124">
        <v>1</v>
      </c>
      <c r="I28" s="123">
        <v>-1</v>
      </c>
      <c r="J28" s="126">
        <f t="shared" si="2"/>
        <v>0</v>
      </c>
      <c r="K28" s="127">
        <v>50</v>
      </c>
      <c r="L28" s="128" t="s">
        <v>126</v>
      </c>
    </row>
    <row r="29" spans="1:12" x14ac:dyDescent="0.25">
      <c r="A29" s="28" t="s">
        <v>0</v>
      </c>
      <c r="B29" s="29" t="s">
        <v>69</v>
      </c>
      <c r="C29" s="10"/>
      <c r="D29" s="116">
        <v>-1</v>
      </c>
      <c r="E29" s="116">
        <v>-1</v>
      </c>
      <c r="F29" s="115">
        <v>1</v>
      </c>
      <c r="G29" s="115">
        <v>1</v>
      </c>
      <c r="H29" s="115">
        <v>1</v>
      </c>
      <c r="I29" s="115">
        <v>1</v>
      </c>
      <c r="J29" s="125">
        <f t="shared" si="2"/>
        <v>2</v>
      </c>
      <c r="K29" s="127">
        <f>50+(30/6)*J29</f>
        <v>60</v>
      </c>
    </row>
    <row r="30" spans="1:12" x14ac:dyDescent="0.25">
      <c r="A30" s="28" t="s">
        <v>0</v>
      </c>
      <c r="B30" s="29" t="s">
        <v>70</v>
      </c>
      <c r="C30" s="10"/>
      <c r="D30" s="116">
        <v>-1</v>
      </c>
      <c r="E30" s="116">
        <v>-1</v>
      </c>
      <c r="F30" s="115">
        <v>1</v>
      </c>
      <c r="G30" s="115">
        <v>1</v>
      </c>
      <c r="H30" s="115">
        <v>1</v>
      </c>
      <c r="I30" s="115">
        <v>1</v>
      </c>
      <c r="J30" s="125">
        <f t="shared" si="2"/>
        <v>2</v>
      </c>
      <c r="K30" s="127">
        <f>50+(30/6)*J30</f>
        <v>60</v>
      </c>
    </row>
    <row r="31" spans="1:12" x14ac:dyDescent="0.25">
      <c r="A31" s="28" t="s">
        <v>0</v>
      </c>
      <c r="B31" s="29" t="s">
        <v>66</v>
      </c>
      <c r="C31" s="10"/>
      <c r="D31" s="116">
        <v>-1</v>
      </c>
      <c r="E31" s="116">
        <v>-1</v>
      </c>
      <c r="F31" s="115">
        <v>1</v>
      </c>
      <c r="G31" s="115">
        <v>1</v>
      </c>
      <c r="H31" s="115">
        <v>1</v>
      </c>
      <c r="I31" s="115">
        <v>1</v>
      </c>
      <c r="J31" s="125">
        <f t="shared" si="2"/>
        <v>2</v>
      </c>
      <c r="K31" s="130">
        <f>50+(30/6)*J31</f>
        <v>60</v>
      </c>
    </row>
    <row r="32" spans="1:12" x14ac:dyDescent="0.25">
      <c r="A32" s="28" t="s">
        <v>0</v>
      </c>
      <c r="B32" s="29" t="s">
        <v>16</v>
      </c>
      <c r="C32" s="10"/>
      <c r="D32" s="115">
        <v>1</v>
      </c>
      <c r="E32" s="115">
        <v>1</v>
      </c>
      <c r="F32" s="115">
        <v>1</v>
      </c>
      <c r="G32" s="115">
        <v>1</v>
      </c>
      <c r="H32" s="115">
        <v>1</v>
      </c>
      <c r="I32" s="115">
        <v>1</v>
      </c>
      <c r="J32" s="125">
        <f t="shared" si="2"/>
        <v>6</v>
      </c>
      <c r="K32" s="130">
        <v>80</v>
      </c>
    </row>
    <row r="33" spans="1:12" x14ac:dyDescent="0.25">
      <c r="A33" s="28" t="s">
        <v>0</v>
      </c>
      <c r="B33" s="29" t="s">
        <v>71</v>
      </c>
      <c r="C33" s="10"/>
      <c r="D33" s="115">
        <v>1</v>
      </c>
      <c r="E33" s="115">
        <v>1</v>
      </c>
      <c r="F33" s="116">
        <v>-1</v>
      </c>
      <c r="G33" s="115">
        <v>1</v>
      </c>
      <c r="H33" s="115">
        <v>1</v>
      </c>
      <c r="I33" s="115">
        <v>1</v>
      </c>
      <c r="J33" s="125">
        <f t="shared" si="2"/>
        <v>4</v>
      </c>
      <c r="K33" s="130">
        <f>50+(30/6)*J33</f>
        <v>70</v>
      </c>
    </row>
    <row r="34" spans="1:12" x14ac:dyDescent="0.25">
      <c r="A34" s="42" t="s">
        <v>12</v>
      </c>
      <c r="B34" s="29" t="s">
        <v>19</v>
      </c>
      <c r="C34" s="10"/>
      <c r="D34" s="116">
        <v>-2</v>
      </c>
      <c r="E34" s="116">
        <v>-1</v>
      </c>
      <c r="F34" s="115">
        <v>1</v>
      </c>
      <c r="G34" s="115">
        <v>1</v>
      </c>
      <c r="H34" s="115">
        <v>1</v>
      </c>
      <c r="I34" s="116">
        <v>-2</v>
      </c>
      <c r="J34" s="125">
        <f t="shared" si="2"/>
        <v>-2</v>
      </c>
      <c r="K34" s="130">
        <f>50+(30/6)*J34</f>
        <v>40</v>
      </c>
    </row>
    <row r="35" spans="1:12" x14ac:dyDescent="0.25">
      <c r="A35" s="42" t="s">
        <v>12</v>
      </c>
      <c r="B35" s="29" t="s">
        <v>20</v>
      </c>
      <c r="C35" s="10"/>
      <c r="D35" s="115">
        <v>1</v>
      </c>
      <c r="E35" s="115">
        <v>1</v>
      </c>
      <c r="F35" s="115">
        <v>1</v>
      </c>
      <c r="G35" s="115">
        <v>1</v>
      </c>
      <c r="H35" s="115">
        <v>1</v>
      </c>
      <c r="I35" s="115">
        <v>1</v>
      </c>
      <c r="J35" s="125">
        <f t="shared" si="2"/>
        <v>6</v>
      </c>
      <c r="K35" s="130">
        <v>80</v>
      </c>
    </row>
    <row r="36" spans="1:12" x14ac:dyDescent="0.25">
      <c r="A36" s="42" t="s">
        <v>12</v>
      </c>
      <c r="B36" s="29" t="s">
        <v>21</v>
      </c>
      <c r="C36" s="10"/>
      <c r="D36" s="116">
        <v>-1</v>
      </c>
      <c r="E36" s="116">
        <v>-1</v>
      </c>
      <c r="F36" s="115">
        <v>1</v>
      </c>
      <c r="G36" s="115">
        <v>1</v>
      </c>
      <c r="H36" s="115">
        <v>1</v>
      </c>
      <c r="I36" s="116">
        <v>-2</v>
      </c>
      <c r="J36" s="125">
        <f t="shared" si="2"/>
        <v>-1</v>
      </c>
      <c r="K36" s="130">
        <f>50+(30/6)*J36</f>
        <v>45</v>
      </c>
    </row>
    <row r="37" spans="1:12" x14ac:dyDescent="0.25">
      <c r="A37" s="42" t="s">
        <v>12</v>
      </c>
      <c r="B37" s="29" t="s">
        <v>22</v>
      </c>
      <c r="C37" s="10"/>
      <c r="D37" s="123">
        <v>-1</v>
      </c>
      <c r="E37" s="123">
        <v>-1</v>
      </c>
      <c r="F37" s="124">
        <v>1</v>
      </c>
      <c r="G37" s="124">
        <v>1</v>
      </c>
      <c r="H37" s="124">
        <v>1</v>
      </c>
      <c r="I37" s="123">
        <v>-1</v>
      </c>
      <c r="J37" s="126">
        <f t="shared" si="2"/>
        <v>0</v>
      </c>
      <c r="K37" s="130">
        <v>50</v>
      </c>
      <c r="L37" s="128" t="s">
        <v>126</v>
      </c>
    </row>
    <row r="38" spans="1:12" x14ac:dyDescent="0.25">
      <c r="A38" s="42" t="s">
        <v>12</v>
      </c>
      <c r="B38" s="29" t="s">
        <v>23</v>
      </c>
      <c r="C38" s="10"/>
      <c r="D38" s="123">
        <v>-1</v>
      </c>
      <c r="E38" s="123">
        <v>-1</v>
      </c>
      <c r="F38" s="124">
        <v>1</v>
      </c>
      <c r="G38" s="124">
        <v>1</v>
      </c>
      <c r="H38" s="124">
        <v>1</v>
      </c>
      <c r="I38" s="123">
        <v>-1</v>
      </c>
      <c r="J38" s="129">
        <f t="shared" si="2"/>
        <v>0</v>
      </c>
      <c r="K38" s="127">
        <v>50</v>
      </c>
      <c r="L38" s="128" t="s">
        <v>126</v>
      </c>
    </row>
    <row r="39" spans="1:12" x14ac:dyDescent="0.25">
      <c r="A39" s="42" t="s">
        <v>12</v>
      </c>
      <c r="B39" s="29" t="s">
        <v>24</v>
      </c>
      <c r="C39" s="10"/>
      <c r="D39" s="123">
        <v>-1</v>
      </c>
      <c r="E39" s="123">
        <v>-1</v>
      </c>
      <c r="F39" s="124">
        <v>1</v>
      </c>
      <c r="G39" s="124">
        <v>1</v>
      </c>
      <c r="H39" s="124">
        <v>1</v>
      </c>
      <c r="I39" s="123">
        <v>-1</v>
      </c>
      <c r="J39" s="126">
        <f t="shared" si="2"/>
        <v>0</v>
      </c>
      <c r="K39" s="131">
        <v>50</v>
      </c>
      <c r="L39" s="128" t="s">
        <v>126</v>
      </c>
    </row>
    <row r="40" spans="1:12" x14ac:dyDescent="0.25">
      <c r="A40" s="42" t="s">
        <v>12</v>
      </c>
      <c r="B40" s="29" t="s">
        <v>25</v>
      </c>
      <c r="C40" s="10"/>
      <c r="D40" s="123">
        <v>-1</v>
      </c>
      <c r="E40" s="123">
        <v>-1</v>
      </c>
      <c r="F40" s="124">
        <v>1</v>
      </c>
      <c r="G40" s="124">
        <v>1</v>
      </c>
      <c r="H40" s="124">
        <v>1</v>
      </c>
      <c r="I40" s="123">
        <v>-1</v>
      </c>
      <c r="J40" s="126">
        <f t="shared" si="2"/>
        <v>0</v>
      </c>
      <c r="K40" s="127">
        <v>50</v>
      </c>
      <c r="L40" s="128" t="s">
        <v>126</v>
      </c>
    </row>
    <row r="41" spans="1:12" x14ac:dyDescent="0.25">
      <c r="A41" s="42" t="s">
        <v>12</v>
      </c>
      <c r="B41" s="29" t="s">
        <v>26</v>
      </c>
      <c r="C41" s="10"/>
      <c r="D41" s="116">
        <v>-1</v>
      </c>
      <c r="E41" s="116">
        <v>-1</v>
      </c>
      <c r="F41" s="115">
        <v>1</v>
      </c>
      <c r="G41" s="115">
        <v>1</v>
      </c>
      <c r="H41" s="115">
        <v>1</v>
      </c>
      <c r="I41" s="115">
        <v>1</v>
      </c>
      <c r="J41" s="125">
        <f t="shared" si="2"/>
        <v>2</v>
      </c>
      <c r="K41" s="127">
        <f>50+(30/6)*J41</f>
        <v>60</v>
      </c>
    </row>
    <row r="42" spans="1:12" x14ac:dyDescent="0.25">
      <c r="A42" s="42" t="s">
        <v>12</v>
      </c>
      <c r="B42" s="29" t="s">
        <v>27</v>
      </c>
      <c r="C42" s="10"/>
      <c r="D42" s="115">
        <v>1</v>
      </c>
      <c r="E42" s="115">
        <v>1</v>
      </c>
      <c r="F42" s="115">
        <v>1</v>
      </c>
      <c r="G42" s="115">
        <v>1</v>
      </c>
      <c r="H42" s="115">
        <v>1</v>
      </c>
      <c r="I42" s="115">
        <v>1</v>
      </c>
      <c r="J42" s="125">
        <f t="shared" si="2"/>
        <v>6</v>
      </c>
      <c r="K42" s="127">
        <v>80</v>
      </c>
    </row>
    <row r="43" spans="1:12" x14ac:dyDescent="0.25">
      <c r="A43" s="42" t="s">
        <v>12</v>
      </c>
      <c r="B43" s="29" t="s">
        <v>28</v>
      </c>
      <c r="C43" s="10"/>
      <c r="D43" s="116">
        <v>-1</v>
      </c>
      <c r="E43" s="116">
        <v>-1</v>
      </c>
      <c r="F43" s="116">
        <v>-2</v>
      </c>
      <c r="G43" s="115">
        <v>1</v>
      </c>
      <c r="H43" s="115">
        <v>1</v>
      </c>
      <c r="I43" s="116">
        <v>-1</v>
      </c>
      <c r="J43" s="125">
        <f t="shared" si="2"/>
        <v>-3</v>
      </c>
      <c r="K43" s="130">
        <f>50+(30/6)*J43</f>
        <v>35</v>
      </c>
    </row>
    <row r="44" spans="1:12" x14ac:dyDescent="0.25">
      <c r="A44" s="42" t="s">
        <v>12</v>
      </c>
      <c r="B44" s="29" t="s">
        <v>29</v>
      </c>
      <c r="C44" s="10"/>
      <c r="D44" s="116">
        <v>-1</v>
      </c>
      <c r="E44" s="115">
        <v>1</v>
      </c>
      <c r="F44" s="116">
        <v>-1</v>
      </c>
      <c r="G44" s="115">
        <v>1</v>
      </c>
      <c r="H44" s="115">
        <v>1</v>
      </c>
      <c r="I44" s="115">
        <v>1</v>
      </c>
      <c r="J44" s="125">
        <f t="shared" si="2"/>
        <v>2</v>
      </c>
      <c r="K44" s="130">
        <f>50+(30/6)*J44</f>
        <v>60</v>
      </c>
    </row>
    <row r="45" spans="1:12" s="189" customFormat="1" x14ac:dyDescent="0.25">
      <c r="A45" s="184" t="s">
        <v>12</v>
      </c>
      <c r="B45" s="185" t="s">
        <v>30</v>
      </c>
      <c r="C45" s="183"/>
      <c r="D45" s="186">
        <v>-1</v>
      </c>
      <c r="E45" s="186">
        <v>1</v>
      </c>
      <c r="F45" s="186">
        <v>1</v>
      </c>
      <c r="G45" s="186">
        <v>1</v>
      </c>
      <c r="H45" s="186">
        <v>1</v>
      </c>
      <c r="I45" s="186">
        <v>1</v>
      </c>
      <c r="J45" s="186">
        <f t="shared" si="2"/>
        <v>4</v>
      </c>
      <c r="K45" s="187">
        <f>50+(30/6)*J45</f>
        <v>70</v>
      </c>
      <c r="L45" s="188" t="s">
        <v>166</v>
      </c>
    </row>
    <row r="46" spans="1:12" x14ac:dyDescent="0.25">
      <c r="A46" s="54" t="s">
        <v>39</v>
      </c>
      <c r="B46" s="29" t="s">
        <v>38</v>
      </c>
      <c r="C46" s="4"/>
      <c r="D46" s="116">
        <v>-2</v>
      </c>
      <c r="E46" s="116">
        <v>-1</v>
      </c>
      <c r="F46" s="115">
        <v>1</v>
      </c>
      <c r="G46" s="116">
        <v>-1</v>
      </c>
      <c r="H46" s="116">
        <v>-1</v>
      </c>
      <c r="I46" s="116">
        <v>-2</v>
      </c>
      <c r="J46" s="125">
        <f t="shared" si="2"/>
        <v>-6</v>
      </c>
      <c r="K46" s="130">
        <v>20</v>
      </c>
    </row>
    <row r="47" spans="1:12" x14ac:dyDescent="0.25">
      <c r="A47" s="54" t="s">
        <v>39</v>
      </c>
      <c r="B47" s="29" t="s">
        <v>41</v>
      </c>
      <c r="C47" s="4"/>
      <c r="D47" s="116">
        <v>-2</v>
      </c>
      <c r="E47" s="116">
        <v>-1</v>
      </c>
      <c r="F47" s="115">
        <v>1</v>
      </c>
      <c r="G47" s="116">
        <v>-1</v>
      </c>
      <c r="H47" s="116">
        <v>-1</v>
      </c>
      <c r="I47" s="116">
        <v>-2</v>
      </c>
      <c r="J47" s="125">
        <f t="shared" si="2"/>
        <v>-6</v>
      </c>
      <c r="K47" s="127">
        <v>20</v>
      </c>
    </row>
    <row r="48" spans="1:12" x14ac:dyDescent="0.25">
      <c r="A48" s="54" t="s">
        <v>40</v>
      </c>
      <c r="B48" s="29" t="s">
        <v>42</v>
      </c>
      <c r="C48" s="4"/>
      <c r="D48" s="116">
        <v>-2</v>
      </c>
      <c r="E48" s="116">
        <v>-1</v>
      </c>
      <c r="F48" s="115">
        <v>1</v>
      </c>
      <c r="G48" s="116">
        <v>-1</v>
      </c>
      <c r="H48" s="116">
        <v>-1</v>
      </c>
      <c r="I48" s="116">
        <v>-2</v>
      </c>
      <c r="J48" s="125">
        <f t="shared" si="2"/>
        <v>-6</v>
      </c>
      <c r="K48" s="127">
        <v>20</v>
      </c>
    </row>
    <row r="49" spans="1:11" x14ac:dyDescent="0.25">
      <c r="A49" s="54" t="s">
        <v>40</v>
      </c>
      <c r="B49" s="29" t="s">
        <v>43</v>
      </c>
      <c r="C49" s="4"/>
      <c r="D49" s="116">
        <v>-2</v>
      </c>
      <c r="E49" s="116">
        <v>-1</v>
      </c>
      <c r="F49" s="115">
        <v>1</v>
      </c>
      <c r="G49" s="116">
        <v>-1</v>
      </c>
      <c r="H49" s="116">
        <v>-1</v>
      </c>
      <c r="I49" s="116">
        <v>-1</v>
      </c>
      <c r="J49" s="125">
        <f t="shared" si="2"/>
        <v>-5</v>
      </c>
      <c r="K49" s="127">
        <f>50+(30/6)*J49</f>
        <v>25</v>
      </c>
    </row>
  </sheetData>
  <sortState xmlns:xlrd2="http://schemas.microsoft.com/office/spreadsheetml/2017/richdata2" ref="A27:L49">
    <sortCondition ref="B27:B49"/>
  </sortState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K l k z U j 4 I b i a j A A A A 9 Q A A A B I A H A B D b 2 5 m a W c v U G F j a 2 F n Z S 5 4 b W w g o h g A K K A U A A A A A A A A A A A A A A A A A A A A A A A A A A A A h Y + x D o I w G I R f h X S n L X U h 5 K c M r J K Y m B j j 1 p Q K j d A a W i z v 5 u A j + Q p i F H V z v P v u k r v 7 9 Q b F 1 H f R R Q 1 O W 5 O j B F M U K S N t r U 2 T o 9 E f 4 x Q V H D Z C n k S j o j l s X D Y 5 n a P W + 3 N G S A g B h x W 2 Q 0 M Y p Q n Z V + u t b F U v Y m 2 c F 0 Y q 9 G n V / 1 u I w + 4 1 h j O c p p j R e R K Q x Y N K m y 9 n M 3 v S H x P K s f P j o L h 0 c X k A s k g g 7 w v 8 A V B L A w Q U A A I A C A A q W T N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l k z U i i K R 7 g O A A A A E Q A A A B M A H A B G b 3 J t d W x h c y 9 T Z W N 0 a W 9 u M S 5 t I K I Y A C i g F A A A A A A A A A A A A A A A A A A A A A A A A A A A A C t O T S 7 J z M 9 T C I b Q h t Y A U E s B A i 0 A F A A C A A g A K l k z U j 4 I b i a j A A A A 9 Q A A A B I A A A A A A A A A A A A A A A A A A A A A A E N v b m Z p Z y 9 Q Y W N r Y W d l L n h t b F B L A Q I t A B Q A A g A I A C p Z M 1 I P y u m r p A A A A O k A A A A T A A A A A A A A A A A A A A A A A O 8 A A A B b Q 2 9 u d G V u d F 9 U e X B l c 1 0 u e G 1 s U E s B A i 0 A F A A C A A g A K l k z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G e 1 A c + J P / 9 G s y t Y P A + u V / U A A A A A A g A A A A A A E G Y A A A A B A A A g A A A A U Y w 2 A Z Y 2 Y b h Z p U 6 F 9 9 N C e b q 5 6 6 D T w F S n V I T X I o i a O 3 Q A A A A A D o A A A A A C A A A g A A A A 5 0 b 9 A f f j g F f x I W N l t 3 p G I A k E U 9 H E 7 y + K v 4 3 Q R o a t s Z 5 Q A A A A Y F B P 8 9 b t S l n K E g i q R n u t b 4 Z W 3 m U 8 a D B Y 8 i Z i 6 C N t T r A q Z 8 L + O l k + g A S Q w o H f 2 E F p M m 1 g X e Q 4 E B t y Q M F g Y l 6 f c C b Y 8 a I 3 N X t e 9 2 C v e 6 Z u 6 q J A A A A A Z a G 1 X P 2 h T o v l / Z R 6 T 0 X C 1 P S F c M M 8 O S w I L G s z 6 e L q u v 6 h b E 4 q T + A m / B c g G c b d I A f 8 r A V a d r Z N q l d n M O J o h o L y I w = = < / D a t a M a s h u p > 
</file>

<file path=customXml/itemProps1.xml><?xml version="1.0" encoding="utf-8"?>
<ds:datastoreItem xmlns:ds="http://schemas.openxmlformats.org/officeDocument/2006/customXml" ds:itemID="{4B4851C4-8CA7-4BB7-9836-8ACC6C27ED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KAPACITA BYTU</vt:lpstr>
      <vt:lpstr>KAPACITA ZAMESTNANCU</vt:lpstr>
      <vt:lpstr>Pravdepodobnost skut vyuziti</vt:lpstr>
      <vt:lpstr>Databaze</vt:lpstr>
      <vt:lpstr>'KAPACITA BYTU'!Názvy_tisku</vt:lpstr>
      <vt:lpstr>'KAPACITA BYTU'!Oblast_tisku</vt:lpstr>
      <vt:lpstr>'KAPACITA ZAMESTNANCU'!Oblast_tisku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verca</cp:lastModifiedBy>
  <cp:lastPrinted>2021-08-16T20:16:33Z</cp:lastPrinted>
  <dcterms:created xsi:type="dcterms:W3CDTF">2018-03-14T21:25:03Z</dcterms:created>
  <dcterms:modified xsi:type="dcterms:W3CDTF">2021-08-16T20:16:45Z</dcterms:modified>
</cp:coreProperties>
</file>